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rasilnikova\Desktop\123\Мои документы\Документы комплексного планирования\КИП\ОТЧЕТЫ\За 2015 год\На утверждение\"/>
    </mc:Choice>
  </mc:AlternateContent>
  <bookViews>
    <workbookView xWindow="0" yWindow="0" windowWidth="19200" windowHeight="10995"/>
  </bookViews>
  <sheets>
    <sheet name="Приложение 1" sheetId="1" r:id="rId1"/>
  </sheets>
  <externalReferences>
    <externalReference r:id="rId2"/>
    <externalReference r:id="rId3"/>
  </externalReferences>
  <definedNames>
    <definedName name="_xlnm.Print_Titles" localSheetId="0">'Приложение 1'!$9:$11</definedName>
    <definedName name="_xlnm.Print_Area" localSheetId="0">'Приложение 1'!$A$1:$AJ$77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32" i="1" l="1"/>
  <c r="V51" i="1" l="1"/>
  <c r="W51" i="1"/>
  <c r="E55" i="1"/>
  <c r="F55" i="1"/>
  <c r="X55" i="1"/>
  <c r="W26" i="1"/>
  <c r="F44" i="1"/>
  <c r="AB55" i="1" l="1"/>
  <c r="AA55" i="1"/>
  <c r="Y55" i="1" s="1"/>
  <c r="G32" i="1"/>
  <c r="H32" i="1"/>
  <c r="I32" i="1"/>
  <c r="J32" i="1"/>
  <c r="M32" i="1"/>
  <c r="N32" i="1"/>
  <c r="O32" i="1"/>
  <c r="P32" i="1"/>
  <c r="S32" i="1"/>
  <c r="T32" i="1"/>
  <c r="U32" i="1"/>
  <c r="V32" i="1"/>
  <c r="W32" i="1"/>
  <c r="Z32" i="1"/>
  <c r="AC32" i="1"/>
  <c r="AD32" i="1"/>
  <c r="AE32" i="1"/>
  <c r="AF32" i="1"/>
  <c r="AG32" i="1"/>
  <c r="AH32" i="1"/>
  <c r="AI32" i="1"/>
  <c r="AJ32" i="1"/>
  <c r="G51" i="1"/>
  <c r="H51" i="1"/>
  <c r="I51" i="1"/>
  <c r="J51" i="1"/>
  <c r="K51" i="1"/>
  <c r="L51" i="1"/>
  <c r="M51" i="1"/>
  <c r="N51" i="1"/>
  <c r="O51" i="1"/>
  <c r="P51" i="1"/>
  <c r="Q51" i="1"/>
  <c r="R51" i="1"/>
  <c r="S51" i="1"/>
  <c r="T51" i="1"/>
  <c r="U51" i="1"/>
  <c r="F56" i="1"/>
  <c r="E56" i="1"/>
  <c r="X56" i="1" s="1"/>
  <c r="S16" i="1"/>
  <c r="T16" i="1"/>
  <c r="U16" i="1"/>
  <c r="T12" i="1" l="1"/>
  <c r="S12" i="1"/>
  <c r="AB56" i="1"/>
  <c r="AA56" i="1"/>
  <c r="Y56" i="1" s="1"/>
  <c r="N18" i="1" l="1"/>
  <c r="N16" i="1" s="1"/>
  <c r="R26" i="1"/>
  <c r="P26" i="1"/>
  <c r="N26" i="1"/>
  <c r="L26" i="1"/>
  <c r="J26" i="1"/>
  <c r="H26" i="1"/>
  <c r="R45" i="1"/>
  <c r="R32" i="1" s="1"/>
  <c r="W52" i="1" l="1"/>
  <c r="AB72" i="1"/>
  <c r="AA72" i="1"/>
  <c r="F72" i="1"/>
  <c r="E72" i="1"/>
  <c r="F71" i="1"/>
  <c r="E71" i="1"/>
  <c r="X71" i="1" s="1"/>
  <c r="F70" i="1"/>
  <c r="E70" i="1"/>
  <c r="X70" i="1" s="1"/>
  <c r="AB69" i="1"/>
  <c r="AA69" i="1"/>
  <c r="F69" i="1"/>
  <c r="E69" i="1"/>
  <c r="X68" i="1"/>
  <c r="AB68" i="1" s="1"/>
  <c r="F68" i="1"/>
  <c r="E68" i="1"/>
  <c r="AB67" i="1"/>
  <c r="AA67" i="1"/>
  <c r="F67" i="1"/>
  <c r="E67" i="1"/>
  <c r="X66" i="1"/>
  <c r="AB66" i="1" s="1"/>
  <c r="F66" i="1"/>
  <c r="E66" i="1"/>
  <c r="AB65" i="1"/>
  <c r="AA65" i="1"/>
  <c r="F65" i="1"/>
  <c r="E65" i="1"/>
  <c r="X64" i="1"/>
  <c r="AB64" i="1" s="1"/>
  <c r="F64" i="1"/>
  <c r="E64" i="1"/>
  <c r="F63" i="1"/>
  <c r="E63" i="1"/>
  <c r="X63" i="1" s="1"/>
  <c r="F62" i="1"/>
  <c r="E62" i="1"/>
  <c r="X62" i="1" s="1"/>
  <c r="Z60" i="1"/>
  <c r="W60" i="1"/>
  <c r="V60" i="1"/>
  <c r="U60" i="1"/>
  <c r="R60" i="1"/>
  <c r="Q60" i="1"/>
  <c r="P60" i="1"/>
  <c r="O60" i="1"/>
  <c r="N60" i="1"/>
  <c r="M60" i="1"/>
  <c r="L60" i="1"/>
  <c r="K60" i="1"/>
  <c r="J60" i="1"/>
  <c r="I60" i="1"/>
  <c r="H60" i="1"/>
  <c r="G60" i="1"/>
  <c r="E60" i="1" s="1"/>
  <c r="F58" i="1"/>
  <c r="E58" i="1"/>
  <c r="X58" i="1" s="1"/>
  <c r="F54" i="1"/>
  <c r="F51" i="1" s="1"/>
  <c r="E54" i="1"/>
  <c r="E51" i="1" s="1"/>
  <c r="AD51" i="1"/>
  <c r="AE51" i="1" s="1"/>
  <c r="AC51" i="1"/>
  <c r="Z51" i="1"/>
  <c r="F48" i="1"/>
  <c r="E48" i="1"/>
  <c r="X48" i="1" s="1"/>
  <c r="F46" i="1"/>
  <c r="E46" i="1"/>
  <c r="X46" i="1" s="1"/>
  <c r="Q45" i="1"/>
  <c r="Q32" i="1" s="1"/>
  <c r="F45" i="1"/>
  <c r="E45" i="1"/>
  <c r="X45" i="1" s="1"/>
  <c r="AB44" i="1"/>
  <c r="AA44" i="1"/>
  <c r="E44" i="1"/>
  <c r="F42" i="1"/>
  <c r="E42" i="1"/>
  <c r="X42" i="1" s="1"/>
  <c r="F41" i="1"/>
  <c r="E41" i="1"/>
  <c r="X41" i="1" s="1"/>
  <c r="F40" i="1"/>
  <c r="E40" i="1"/>
  <c r="X40" i="1" s="1"/>
  <c r="AB39" i="1"/>
  <c r="AA39" i="1"/>
  <c r="F39" i="1"/>
  <c r="E39" i="1"/>
  <c r="F38" i="1"/>
  <c r="E38" i="1"/>
  <c r="X38" i="1" s="1"/>
  <c r="F36" i="1"/>
  <c r="E36" i="1"/>
  <c r="X36" i="1" s="1"/>
  <c r="AB35" i="1"/>
  <c r="AA35" i="1"/>
  <c r="K35" i="1"/>
  <c r="K32" i="1" s="1"/>
  <c r="F35" i="1"/>
  <c r="E35" i="1"/>
  <c r="N33" i="1"/>
  <c r="Y30" i="1"/>
  <c r="F30" i="1"/>
  <c r="E30" i="1"/>
  <c r="X30" i="1" s="1"/>
  <c r="X26" i="1" s="1"/>
  <c r="AB29" i="1"/>
  <c r="AA29" i="1"/>
  <c r="F29" i="1"/>
  <c r="E29" i="1"/>
  <c r="AB28" i="1"/>
  <c r="AA28" i="1"/>
  <c r="F28" i="1"/>
  <c r="E28" i="1"/>
  <c r="AD26" i="1"/>
  <c r="AC26" i="1"/>
  <c r="Z26" i="1"/>
  <c r="V26" i="1"/>
  <c r="U26" i="1"/>
  <c r="Q26" i="1"/>
  <c r="O26" i="1"/>
  <c r="M26" i="1"/>
  <c r="N27" i="1" s="1"/>
  <c r="K26" i="1"/>
  <c r="L27" i="1" s="1"/>
  <c r="I26" i="1"/>
  <c r="J27" i="1" s="1"/>
  <c r="G26" i="1"/>
  <c r="H27" i="1" s="1"/>
  <c r="F26" i="1"/>
  <c r="AB24" i="1"/>
  <c r="AA24" i="1"/>
  <c r="F24" i="1"/>
  <c r="E24" i="1"/>
  <c r="Z24" i="1" s="1"/>
  <c r="AB23" i="1"/>
  <c r="AA23" i="1"/>
  <c r="M23" i="1"/>
  <c r="F23" i="1"/>
  <c r="E23" i="1"/>
  <c r="Z23" i="1" s="1"/>
  <c r="AB21" i="1"/>
  <c r="AA21" i="1"/>
  <c r="F21" i="1"/>
  <c r="E21" i="1"/>
  <c r="AB20" i="1"/>
  <c r="AA20" i="1"/>
  <c r="M20" i="1"/>
  <c r="M18" i="1" s="1"/>
  <c r="F20" i="1"/>
  <c r="E20" i="1"/>
  <c r="Z20" i="1" s="1"/>
  <c r="AB19" i="1"/>
  <c r="AA19" i="1"/>
  <c r="F19" i="1"/>
  <c r="E19" i="1"/>
  <c r="Z19" i="1" s="1"/>
  <c r="AJ18" i="1"/>
  <c r="AI18" i="1"/>
  <c r="AH18" i="1"/>
  <c r="AG18" i="1"/>
  <c r="AF18" i="1"/>
  <c r="AE18" i="1"/>
  <c r="AD18" i="1"/>
  <c r="AC18" i="1"/>
  <c r="X18" i="1"/>
  <c r="W18" i="1"/>
  <c r="W16" i="1" s="1"/>
  <c r="V18" i="1"/>
  <c r="V16" i="1" s="1"/>
  <c r="R18" i="1"/>
  <c r="R16" i="1" s="1"/>
  <c r="Q18" i="1"/>
  <c r="Q16" i="1" s="1"/>
  <c r="P18" i="1"/>
  <c r="P16" i="1" s="1"/>
  <c r="O18" i="1"/>
  <c r="O16" i="1" s="1"/>
  <c r="L18" i="1"/>
  <c r="L16" i="1" s="1"/>
  <c r="K18" i="1"/>
  <c r="K16" i="1" s="1"/>
  <c r="J18" i="1"/>
  <c r="J16" i="1" s="1"/>
  <c r="I18" i="1"/>
  <c r="I16" i="1" s="1"/>
  <c r="H18" i="1"/>
  <c r="H16" i="1" s="1"/>
  <c r="G18" i="1"/>
  <c r="G16" i="1" s="1"/>
  <c r="AD16" i="1"/>
  <c r="AE16" i="1" s="1"/>
  <c r="AC16" i="1"/>
  <c r="AD12" i="1"/>
  <c r="AE12" i="1" s="1"/>
  <c r="AC12" i="1"/>
  <c r="E32" i="1" l="1"/>
  <c r="V12" i="1"/>
  <c r="F18" i="1"/>
  <c r="X32" i="1"/>
  <c r="F32" i="1"/>
  <c r="X54" i="1"/>
  <c r="X51" i="1" s="1"/>
  <c r="H12" i="1"/>
  <c r="J12" i="1"/>
  <c r="L12" i="1"/>
  <c r="P12" i="1"/>
  <c r="R12" i="1"/>
  <c r="W12" i="1"/>
  <c r="M16" i="1"/>
  <c r="M12" i="1" s="1"/>
  <c r="N12" i="1"/>
  <c r="U12" i="1"/>
  <c r="I12" i="1"/>
  <c r="K12" i="1"/>
  <c r="O12" i="1"/>
  <c r="R33" i="1"/>
  <c r="H61" i="1"/>
  <c r="J61" i="1"/>
  <c r="L33" i="1"/>
  <c r="J52" i="1"/>
  <c r="L52" i="1"/>
  <c r="W61" i="1"/>
  <c r="E26" i="1"/>
  <c r="F27" i="1" s="1"/>
  <c r="J33" i="1"/>
  <c r="F16" i="1"/>
  <c r="W27" i="1"/>
  <c r="H17" i="1"/>
  <c r="P17" i="1"/>
  <c r="W17" i="1"/>
  <c r="AB18" i="1"/>
  <c r="Y21" i="1"/>
  <c r="Y24" i="1"/>
  <c r="Y65" i="1"/>
  <c r="F60" i="1"/>
  <c r="F61" i="1" s="1"/>
  <c r="E18" i="1"/>
  <c r="AB26" i="1"/>
  <c r="Y35" i="1"/>
  <c r="Y29" i="1"/>
  <c r="Y44" i="1"/>
  <c r="Y67" i="1"/>
  <c r="Y69" i="1"/>
  <c r="Y72" i="1"/>
  <c r="G12" i="1"/>
  <c r="AA18" i="1"/>
  <c r="Y28" i="1"/>
  <c r="AA26" i="1"/>
  <c r="Y20" i="1"/>
  <c r="Y23" i="1"/>
  <c r="Y19" i="1"/>
  <c r="Z18" i="1"/>
  <c r="Z16" i="1" s="1"/>
  <c r="Z12" i="1" s="1"/>
  <c r="AB36" i="1"/>
  <c r="AA36" i="1"/>
  <c r="AB38" i="1"/>
  <c r="AA38" i="1"/>
  <c r="AB40" i="1"/>
  <c r="AA40" i="1"/>
  <c r="AB41" i="1"/>
  <c r="AA41" i="1"/>
  <c r="AB42" i="1"/>
  <c r="AA42" i="1"/>
  <c r="AB45" i="1"/>
  <c r="AA45" i="1"/>
  <c r="AB46" i="1"/>
  <c r="AA46" i="1"/>
  <c r="AB48" i="1"/>
  <c r="AA48" i="1"/>
  <c r="AB58" i="1"/>
  <c r="AA58" i="1"/>
  <c r="AB62" i="1"/>
  <c r="AA62" i="1"/>
  <c r="X60" i="1"/>
  <c r="AB63" i="1"/>
  <c r="AA63" i="1"/>
  <c r="AA64" i="1"/>
  <c r="Y64" i="1" s="1"/>
  <c r="AB70" i="1"/>
  <c r="AA70" i="1"/>
  <c r="AB71" i="1"/>
  <c r="AA71" i="1"/>
  <c r="AA66" i="1"/>
  <c r="Y66" i="1" s="1"/>
  <c r="AA68" i="1"/>
  <c r="Y68" i="1" s="1"/>
  <c r="AB54" i="1" l="1"/>
  <c r="AA32" i="1"/>
  <c r="AB32" i="1"/>
  <c r="AA54" i="1"/>
  <c r="Y54" i="1" s="1"/>
  <c r="E16" i="1"/>
  <c r="F17" i="1" s="1"/>
  <c r="N17" i="1"/>
  <c r="Q12" i="1"/>
  <c r="R13" i="1" s="1"/>
  <c r="F52" i="1"/>
  <c r="F33" i="1"/>
  <c r="L13" i="1"/>
  <c r="P13" i="1"/>
  <c r="J13" i="1"/>
  <c r="H13" i="1"/>
  <c r="Y70" i="1"/>
  <c r="Y63" i="1"/>
  <c r="Y58" i="1"/>
  <c r="W13" i="1"/>
  <c r="Y46" i="1"/>
  <c r="N13" i="1"/>
  <c r="Y41" i="1"/>
  <c r="Y40" i="1"/>
  <c r="Y36" i="1"/>
  <c r="Y26" i="1"/>
  <c r="F12" i="1"/>
  <c r="Y71" i="1"/>
  <c r="Y45" i="1"/>
  <c r="Y42" i="1"/>
  <c r="Y38" i="1"/>
  <c r="Y18" i="1"/>
  <c r="Y62" i="1"/>
  <c r="AA60" i="1"/>
  <c r="AB60" i="1"/>
  <c r="AB51" i="1"/>
  <c r="Y48" i="1"/>
  <c r="AB16" i="1"/>
  <c r="X16" i="1"/>
  <c r="X12" i="1" s="1"/>
  <c r="Y32" i="1" l="1"/>
  <c r="AA51" i="1"/>
  <c r="E12" i="1"/>
  <c r="F13" i="1" s="1"/>
  <c r="Y60" i="1"/>
  <c r="Y51" i="1"/>
  <c r="AA16" i="1"/>
  <c r="Y16" i="1"/>
  <c r="AB12" i="1"/>
  <c r="AA12" i="1" l="1"/>
  <c r="Y12" i="1"/>
</calcChain>
</file>

<file path=xl/comments1.xml><?xml version="1.0" encoding="utf-8"?>
<comments xmlns="http://schemas.openxmlformats.org/spreadsheetml/2006/main">
  <authors>
    <author>Красильникова Жанна Александровна</author>
    <author>Гершун</author>
  </authors>
  <commentList>
    <comment ref="N24" authorId="0" shapeId="0">
      <text>
        <r>
          <rPr>
            <b/>
            <sz val="9"/>
            <color indexed="81"/>
            <rFont val="Tahoma"/>
            <family val="2"/>
            <charset val="204"/>
          </rPr>
          <t>Красильникова Жанна Александровна:</t>
        </r>
        <r>
          <rPr>
            <sz val="9"/>
            <color indexed="81"/>
            <rFont val="Tahoma"/>
            <family val="2"/>
            <charset val="204"/>
          </rPr>
          <t xml:space="preserve">
изначально ставили исполнение 25 тыс. руб. отправили в МИНЭК</t>
        </r>
      </text>
    </comment>
    <comment ref="B38" authorId="0" shapeId="0">
      <text>
        <r>
          <rPr>
            <b/>
            <sz val="9"/>
            <color indexed="81"/>
            <rFont val="Tahoma"/>
            <family val="2"/>
            <charset val="204"/>
          </rPr>
          <t>Красильникова Жанна Александровна: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  <r>
          <rPr>
            <sz val="14"/>
            <color indexed="81"/>
            <rFont val="Tahoma"/>
            <family val="2"/>
            <charset val="204"/>
          </rPr>
          <t>КЛ- кабельная линия от ГПП1 до ТП 1</t>
        </r>
      </text>
    </comment>
    <comment ref="U48" authorId="1" shapeId="0">
      <text>
        <r>
          <rPr>
            <b/>
            <sz val="8"/>
            <color indexed="81"/>
            <rFont val="Tahoma"/>
            <family val="2"/>
            <charset val="204"/>
          </rPr>
          <t>Гершун:</t>
        </r>
        <r>
          <rPr>
            <sz val="8"/>
            <color indexed="81"/>
            <rFont val="Tahoma"/>
            <family val="2"/>
            <charset val="204"/>
          </rPr>
          <t xml:space="preserve">
По проекту!
</t>
        </r>
      </text>
    </comment>
    <comment ref="H71" authorId="0" shapeId="0">
      <text>
        <r>
          <rPr>
            <b/>
            <sz val="9"/>
            <color indexed="81"/>
            <rFont val="Tahoma"/>
            <family val="2"/>
            <charset val="204"/>
          </rPr>
          <t>Красильникова Жанна Александровна:</t>
        </r>
        <r>
          <rPr>
            <sz val="9"/>
            <color indexed="81"/>
            <rFont val="Tahoma"/>
            <family val="2"/>
            <charset val="204"/>
          </rPr>
          <t xml:space="preserve">
Изначально сумма была 1026 тыс. руб. отправили 25.04.2016 года уточненную 1126 тыс. руб.</t>
        </r>
      </text>
    </comment>
  </commentList>
</comments>
</file>

<file path=xl/sharedStrings.xml><?xml version="1.0" encoding="utf-8"?>
<sst xmlns="http://schemas.openxmlformats.org/spreadsheetml/2006/main" count="206" uniqueCount="156">
  <si>
    <t>факт за 1 полугодие 2015 года</t>
  </si>
  <si>
    <t>ПРОЕКТ</t>
  </si>
  <si>
    <t>Приложение 1</t>
  </si>
  <si>
    <t>Система мероприятий Комплексного инвестиционного плана модернизации муниципального образования "город Усолье-Сибирское" на  2013-2017 годы</t>
  </si>
  <si>
    <t>объемы финансирования 2015-2020</t>
  </si>
  <si>
    <t xml:space="preserve">Приложение 1 </t>
  </si>
  <si>
    <t>к комплексному инвестиционному плану модернизации муниципального образования "город Усолье-Сибирское" на 2013-2017 годы</t>
  </si>
  <si>
    <t>Наименование мероприятия</t>
  </si>
  <si>
    <t xml:space="preserve">Наименование долгосрочной целевой программы (далее - ДЦП), федеральной целевой программы (далее-ФЦП), государственной программы (далее - ГП), подпрограммы государственной программы (далее - ПП ГП) и других механизмов, через которые планируется финансирование мероприятия </t>
  </si>
  <si>
    <t>Срок реализации</t>
  </si>
  <si>
    <t>Объем финансирования, тыс. рублей</t>
  </si>
  <si>
    <r>
      <t xml:space="preserve">Форма собственности/ </t>
    </r>
    <r>
      <rPr>
        <u/>
        <sz val="12"/>
        <color indexed="8"/>
        <rFont val="Times New Roman"/>
        <family val="1"/>
        <charset val="204"/>
      </rPr>
      <t>наличие проектно-сметной документации, далее - ПСД</t>
    </r>
  </si>
  <si>
    <t>Мощность
 (в соответствующих единицах)</t>
  </si>
  <si>
    <t>Экономический эффект (прибыль, млн.руб.)</t>
  </si>
  <si>
    <t>Создаваемые постоянные рабочие места, ед.</t>
  </si>
  <si>
    <t>Создание временных рабочих мест, ед.</t>
  </si>
  <si>
    <t>Вклад в бюджетную систему Российской Федерации, тыс. рублей</t>
  </si>
  <si>
    <t>Выручка ОТ ПРОИЗВОДСТВА</t>
  </si>
  <si>
    <t>Выручка от СТРОИТЕЛЬСТВА</t>
  </si>
  <si>
    <t>Всего</t>
  </si>
  <si>
    <t>федеральный бюджет</t>
  </si>
  <si>
    <t>областной бюджет</t>
  </si>
  <si>
    <t>местный бюджет</t>
  </si>
  <si>
    <t>собственные средства хозяйствующих субъектов</t>
  </si>
  <si>
    <t>кредиты коммерческих банков, гранты фондов</t>
  </si>
  <si>
    <t>фонд содействия реформированию жилищно-коммунального хозяйства*</t>
  </si>
  <si>
    <t>всего</t>
  </si>
  <si>
    <t>в федеральный бюджет</t>
  </si>
  <si>
    <t>в областной бюджет</t>
  </si>
  <si>
    <t>в местный бюджет</t>
  </si>
  <si>
    <t>План</t>
  </si>
  <si>
    <t>Факт</t>
  </si>
  <si>
    <t>ИТОГО ПО ПРОГРАММЕ</t>
  </si>
  <si>
    <t>I.  СОЗДАНИЕ УСЛОВИЙ ДЛЯ РАЗВИТИЯ ЭКОНОМИЧЕСКОГО ПОТЕНЦИАЛА ТЕРРИТОРИИ ГОРОДА УСОЛЬЕ-СИБИРСКОЕ</t>
  </si>
  <si>
    <t>ЗАДАЧА 1. РАЗВИТИЕ МЕСТНОЙ ПРОМЫШЛЕННОСТИ</t>
  </si>
  <si>
    <t>ИТОГО ПО ЗАДАЧЕ I.</t>
  </si>
  <si>
    <t>Создание химико-фармацевтического кластера, в том числе:</t>
  </si>
  <si>
    <t>1.1.1.</t>
  </si>
  <si>
    <t>Создание цеха готовых лекарственных форм на 4 участка твердых форм (таблетка) и 1 участок жидких лекарственных форм (необходимые объекты инфраструктуры: восстановление инженерных сетей водоснабжения и химстоков - 65 млн. руб.; комплектация азотной станцией - 15 млн. руб.; ремонт авто- и ж/д полотна, подъезных путей - 18 млн. руб.; модернизация приточно-вытяжной вентиляции производственных помещений - 20 млн. руб.)</t>
  </si>
  <si>
    <t>ОАО "Усолье-Сибирский химфармзавод"</t>
  </si>
  <si>
    <t>1.1.2.</t>
  </si>
  <si>
    <t>Восстановление и модернизация базовых производств синтеза лекарственных субстанций до проектных мощностей</t>
  </si>
  <si>
    <t>1.1.3.</t>
  </si>
  <si>
    <t>Инновационное производство онкологических препаратов</t>
  </si>
  <si>
    <t>1.3.</t>
  </si>
  <si>
    <t>Строительство завода по производству гранулированного чугуна (необходимые объекты инфраструктуры: линия электропередачи - 12 млн. руб.; хозяйственно-питьевой и пожарный водовод - 8,5 млн. руб.; система отведения хозяйственно-бытовых стоков - 7,5 млн. руб.; ж/д тупик для слива нефтепродуктов - 11 млн. руб.; ж/д тупик для разгрузки сыпучих материалов - 48 млн. руб.; автодорога общего пользования - 9 млн. руб.)</t>
  </si>
  <si>
    <t>ООО "МК "Альянс"</t>
  </si>
  <si>
    <t>1.4.</t>
  </si>
  <si>
    <t>Создание производства ферросплавов (понижающая электроподстанция - 150 млн. руб.; подъездные ж/д пути - 60 млн. руб.; внешние сети водоснабжения и водоотведения - 6 млн. руб.)</t>
  </si>
  <si>
    <t>ООО "ИТЭМ-инжиниринг"</t>
  </si>
  <si>
    <t>ЗАДАЧА 2. РАЗВИТИЕ МАЛОГО И СРЕДНЕГО ПРЕДПРИНИМАТЕЛЬСТВА</t>
  </si>
  <si>
    <t>ИТОГО ПО РАЗВИТИЮ МАЛОГО И СРЕДНЕГО ПРЕДПРИНИМАТЕЛЬСТВА</t>
  </si>
  <si>
    <t>2.1.</t>
  </si>
  <si>
    <t xml:space="preserve">Оказание финансовой поддержки субъектам малого и среднего предпринимательства
</t>
  </si>
  <si>
    <t>2.2.</t>
  </si>
  <si>
    <t xml:space="preserve">Содействие развитию НКО "Фонд" поддержки малого и среднего предпринимательства города Усолье-Сибирское"
</t>
  </si>
  <si>
    <t>Подпрограмма "Поддержка и развитие малого и среднего предпринимательства  в Иркутской области" на 
2015 - 2018 годы ГП Иркутской области " Экономическое развитие и инновационная экономика" на 2015-2020 годы</t>
  </si>
  <si>
    <t>2.3.</t>
  </si>
  <si>
    <t>Создание благоприятных условий для роста предпринимательской активности, развития торговли, общественного питания и бытового обслуживания, и обеспечение доступности товаров и услуг для социально незащищенной категории граждан</t>
  </si>
  <si>
    <t xml:space="preserve">ВЦП  "Развитие розничной  и оптовой торговли, общественного питания и бытовых услуг города Усолье-Сибирское на 2013 – 2017 годы "
</t>
  </si>
  <si>
    <t>ЗАДАЧА 3. РАЗВИТИЕ И МОДЕРНИЗАЦИЯ ИНФРАСТРУКТУРЫ, УЛУЧШЕНИЕ ЭКОЛОГИЧЕСКОЙ СИТУАЦИИ</t>
  </si>
  <si>
    <t>ИТОГО ПО РАЗВИТИЮ И МОДЕРНИЗАЦИИ ИНФРАСТРУКТУРЫ</t>
  </si>
  <si>
    <t xml:space="preserve">3.1. РАЗВИТИЕ ТРАНСПОРТА </t>
  </si>
  <si>
    <t>3.1.1.</t>
  </si>
  <si>
    <t>Ремонт автомобильных дорог общего пользования, ремонт улично-дорожной сети</t>
  </si>
  <si>
    <t>3.1.2.</t>
  </si>
  <si>
    <t>Ремонт проездов к дворовым территориям многоквартирных домов</t>
  </si>
  <si>
    <t>3.2 РАЗВИТИЕ  ИНЖЕНЕРНОЙ И ЭНЕРГЕТИЧЕСКОЙ ИНФРАСТРУКТУР</t>
  </si>
  <si>
    <t>3.2.1.</t>
  </si>
  <si>
    <t>Строительство КЛ-6кВ ГПП-1-ТП-1 для электроснабжения ТНС-1</t>
  </si>
  <si>
    <t>ОГУЭП "Облкоммунэнерго"</t>
  </si>
  <si>
    <t>3.2.4.</t>
  </si>
  <si>
    <t>Строительство водопровода в целях водоснабжения населения, проживающего по улицам Российская, Ленинградская</t>
  </si>
  <si>
    <t>3.2.6.</t>
  </si>
  <si>
    <t>Актуализация схемы теплоснабжения и схем водоснабжения и водоотведения</t>
  </si>
  <si>
    <t>3.2.10.</t>
  </si>
  <si>
    <t>Реализация мероприятий в сфере энергосбережения и повышения энергетической эффективности, что позволит решить задачи по повышению  эффективности использования энергоресурсов в городском хозяйстве, сократить затраты населения и бюджетные средства на оплату потребляемых ресурсов</t>
  </si>
  <si>
    <t>3.2.11.</t>
  </si>
  <si>
    <t>Повышение эффективности использования энергоресурсов в городском хозяйстве, сокращение затрат населения и бюджетных средств на оплату потребляемых ресурсов (реконструкция тепловых узлов, систем отопления и  утепление ограждающих конструкций бюджетных учреждений)</t>
  </si>
  <si>
    <t xml:space="preserve"> 3.3. ЖИЛИЩНОЕ ХОЗЯЙСТВО</t>
  </si>
  <si>
    <t>3.3.1.</t>
  </si>
  <si>
    <r>
      <t xml:space="preserve">Проведение капитального ремонта многоквартирных домов </t>
    </r>
    <r>
      <rPr>
        <sz val="12"/>
        <color indexed="10"/>
        <rFont val="Times New Roman"/>
        <family val="1"/>
        <charset val="204"/>
      </rPr>
      <t xml:space="preserve"> </t>
    </r>
    <r>
      <rPr>
        <sz val="12"/>
        <rFont val="Times New Roman"/>
        <family val="1"/>
        <charset val="204"/>
      </rPr>
      <t xml:space="preserve">                                                                                                 </t>
    </r>
  </si>
  <si>
    <t>3.3.2.</t>
  </si>
  <si>
    <t xml:space="preserve">Переселение граждан из аварийного и ветхого жилого фонда                                                 </t>
  </si>
  <si>
    <t>3.3.3.</t>
  </si>
  <si>
    <t>Обеспечение жильем молодых семей</t>
  </si>
  <si>
    <t>3.4. ОХРАНА ОКРУЖАЮЩЕЙ СРЕДЫ</t>
  </si>
  <si>
    <t>3.4.1.</t>
  </si>
  <si>
    <t xml:space="preserve">Демеркуризация цеха ртутного электролиза ООО "Усольехимпром" </t>
  </si>
  <si>
    <t>II. РАЗВИТИЕ СОЦИАЛЬНОЙ СФЕРЫ</t>
  </si>
  <si>
    <t>ЗАДАЧА 4. РАЗВИТИЕ СОЦИАЛЬНОЙ ИНФРАСТРУКТУРЫ ГОРОДА</t>
  </si>
  <si>
    <t>ИТОГО ПО РАЗВИТИЮ СОЦИАЛЬНОЙ СФЕРЫ</t>
  </si>
  <si>
    <t>4.1. ОБРАЗОВАНИЕ</t>
  </si>
  <si>
    <t>4.1.4.</t>
  </si>
  <si>
    <t>Проведение капитального ремонта вновь открываемых групп МБДОУ: 2013 г. – №№ 1(2), 5(1), 6(1), 8(1), № 22(2), 33(1),  40(1), 43(1), 44(1); 2014 г. - № 22 (5); 2015 г. - № 40(1); 2016 г. - №№ 5(1), 6(1), 29(1)</t>
  </si>
  <si>
    <t>4.1.6.</t>
  </si>
  <si>
    <t xml:space="preserve">Укрепление и модернизация материально-технической базы школ (ремонт пищеблоков: косметический ремонт, замена трубопроводов горячего и холодного водоснабжения, замена окон) (2013 г.- СОШ № 3; 2014-2015гг. - Гимназия № 9; 2016 г.- СОШ № 13; 2017 г. - Гимназия № 1) </t>
  </si>
  <si>
    <t>4.3. ФИЗКУЛЬТУРА И СПОРТ</t>
  </si>
  <si>
    <t>4.3.3.</t>
  </si>
  <si>
    <t>Размещение скейтпарка в районе стадиона МБУ 
"СК "Химик»</t>
  </si>
  <si>
    <t>ИТОГО ПО СОДЕЙСТВИЮ ЗАНЯТОСТИ НАСЕЛЕНИЯ</t>
  </si>
  <si>
    <t>5.1.</t>
  </si>
  <si>
    <t>Организация ярмарок вакансий и учебных рабочих мест</t>
  </si>
  <si>
    <t>ВЦП "Содействие занятости населения Иркутской области на 2012-2014 годы", ВЦП "Содействие занятости населения Иркутской области на 2014-2018 годы"</t>
  </si>
  <si>
    <t>5.2.</t>
  </si>
  <si>
    <t>Профессиональное обучение и дополнительное профессиональное образование  безработных граждан</t>
  </si>
  <si>
    <t>5.3.</t>
  </si>
  <si>
    <t>Организация проведения общественных работ</t>
  </si>
  <si>
    <t>5.4.</t>
  </si>
  <si>
    <t>Организация профессиональной ориентации граждан</t>
  </si>
  <si>
    <t>5.5.</t>
  </si>
  <si>
    <t>Организация временного трудоустройства несовершеннолетних граждан в возрасте от 14 до 18 лет в свободное от учебы время</t>
  </si>
  <si>
    <t>5.6.</t>
  </si>
  <si>
    <t>Организация содействия самозанятости безработным граждан</t>
  </si>
  <si>
    <t>5.7.</t>
  </si>
  <si>
    <t xml:space="preserve">Организация стажировок выпускников образовательных учреждений </t>
  </si>
  <si>
    <t>5.8.</t>
  </si>
  <si>
    <t xml:space="preserve">Организация временного трудоустройства граждан, испытывающих трудности в поиске работы </t>
  </si>
  <si>
    <t>ВЦП "Содействие занятости населения Иркутской области на 2014-2018 годы"</t>
  </si>
  <si>
    <t>5.9.</t>
  </si>
  <si>
    <t>Профессиональное обучение, дополнительное профессиональное образование женщин в период отпуска по уходу за ребенком по достижению им возраста трех лет</t>
  </si>
  <si>
    <t>5.10.</t>
  </si>
  <si>
    <t>Трудоустройство незанятых инвалидов, многодетных родителей, родителей воспитывающих детей-инвалидов, на оборудованные (оснащенные) для них рабочие места</t>
  </si>
  <si>
    <t xml:space="preserve">ВЦП "Содействие в трудоустройстве незанятых инвалидов, многодетных родителей, родителей, воспитывающих детей-инвалидов, на оборудованные (оснащенные) рабочие места в Иркутской области" на 2014-2018 годы
</t>
  </si>
  <si>
    <t>5.11.</t>
  </si>
  <si>
    <t xml:space="preserve">Организация временного трудоустройства безработных граждан в возрасте от 18 до 20 лет, имеющих среднее профессиональное образование и ищущих работу впервые </t>
  </si>
  <si>
    <t>Отчет о реализации мероприятий 
комплексного инвестиционного плана модернизации муниципального образования "город Усолье-Сибирское" на 2013-2017 годы                                                                                                                                                                                                                                                                                                                                                                                                                                    за  2015 год</t>
  </si>
  <si>
    <t>Подпрограмма "Чистая вода" на 2014-2018 годы ГП Иркутской области "Развитие жилищно-коммунального хозяйства Иркутской области" на 2014-2018 годы, МП города Усолье-Сибирское "Развитие жилищно-коммунального хозяйства" на 2015-2018 годы, ООО "АкваСервис"</t>
  </si>
  <si>
    <t>МП города Усолье-Сибирское "Развитие жилищно-коммунального хозяйства" на 2015-2018 годы</t>
  </si>
  <si>
    <t>-</t>
  </si>
  <si>
    <t>ИСПОЛНЕНИЕ:</t>
  </si>
  <si>
    <t>1.1</t>
  </si>
  <si>
    <t>МП города Усолье-Сибирское "Обеспечение населения доступным жильем " на 2015-2018 годы, Фонд содействия реформированию ЖКХ, ГП Иркутской области "Доступное жилье" на 2014-2020 годы</t>
  </si>
  <si>
    <t>Внебюджетные источники</t>
  </si>
  <si>
    <t>4.1.5.</t>
  </si>
  <si>
    <t>Приобретение зданий, пригодных для оказания образовательных услуг детям дошкольного возраста (МБДОУ "Детский сад № 2")</t>
  </si>
  <si>
    <t>1.2.</t>
  </si>
  <si>
    <t>Создание производства клемм АРС-4</t>
  </si>
  <si>
    <t>ООО "Холдинг АРС"</t>
  </si>
  <si>
    <t xml:space="preserve">ВЦП "Организация стажировок выпускников организаций, осуществляющих образовательную деятельность, в целях приобретения ими опыта работы в Иркутской области" на 2014-2018 годы
</t>
  </si>
  <si>
    <t>МП города Усолье-Сибирское  "Муниципальная поддержка приоритетных отраслей экономики " на 2015-2018 годы, подпрограмма "Поддержка и развитие малого и среднего предпринимательства  в Иркутской области" на 
2015 - 2020 годы ГП Иркутской области " Экономическое развитие и инновационная экономика" на 2015-2020 годы</t>
  </si>
  <si>
    <t>МП города Усолье-Сибирское "Развитие жилищно-коммунального хозяйства" на 2015-2018 годы, ГП Иркутской области "Развитие жилищно-коммунального хозяйства Иркутской области" на 2014 - 2018 годы</t>
  </si>
  <si>
    <t>Фонд содействия реформированию ЖКХ, МП города Усолье-Сибирское "Развитие жилищно-коммунального хозяйства" на 2015-2018 годы, ГП Иркутской области "Развитие жилищно-коммунального хозяйства Иркутской области" на 2014-2018 годы, Фонд капитального ремонта многоквартирных домов Иркутской области</t>
  </si>
  <si>
    <t>МП города Усолье-Сибирское "Обеспечение населения доступным жильем " на 2015-2018 годы, подпрограмма "Молодым семьям-доступное жилье" на 2014-2020 годы  государственной программы Иркутской области "Доступное жилье" на 2014-2020 годы</t>
  </si>
  <si>
    <t xml:space="preserve">ГП Иркутской области "Охрана окружающей среды" на 2014-2018 годы ФЦП "Охрана озера Байкал и социально-экономическое развитие Байкальской природной территории на 2012-2020 годы" </t>
  </si>
  <si>
    <t>ГП Иркутской области "Развитие образования" на 2014-2018 годы</t>
  </si>
  <si>
    <t>МП города Усолье-Сибирское "Развитие образования" на 2015-2018 годы, ГП Иркутской области "Развитие образования" на 2014-2018 годы</t>
  </si>
  <si>
    <t xml:space="preserve">ГП Иркутской области "Экономическое развитие и инновационная экономика" на 2015 - 2020 годы (проект "Народные инициативы") 
</t>
  </si>
  <si>
    <t>МП города Усолье-Сибирское "Развитие жилищно-коммунального хозяйства" на 2015-2018 годы, подпрограмма " Создание условий для развития садоводческих, огороднических и дачных некоммерческих объединений граждан в Иркутской области" ГП Иркутской области "Развитие сельского хозяйства и регулирования рынков сельскохозяйственной продукции, сырья и продовольствия" на 2014-2020 годы, ГП Иркутской области "Экономическое развитие и инновационная экономика" на 2015 - 2020 годы (проект "Народные инициативы")</t>
  </si>
  <si>
    <t>№
мероприятия</t>
  </si>
  <si>
    <t>ЗАДАЧА 5. СОДЕЙСТВИЕ ЗАНЯТОСТИ НАСЕЛЕНИЯ*</t>
  </si>
  <si>
    <t>*</t>
  </si>
  <si>
    <t>Плановые показатели указаны в соответствии с общими (без разделения на город и район) лимитами бюджетных обязательств, утвержденными министерством труда и занятости Иркутской области. Фактическое исполнение мероприятий указано только по городу Усолье-Сибирское.</t>
  </si>
  <si>
    <t>Глава администрации города Усолье-Сибирское</t>
  </si>
  <si>
    <t>О.П. Жилкин</t>
  </si>
  <si>
    <t>к отчету о ходе реализации комплексного инвестиционного плана модернизации муниципального образования "город                                  Усолье-Сибирское"за 2015 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</si>
</sst>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0"/>
    <numFmt numFmtId="165" formatCode="#,##0.0"/>
    <numFmt numFmtId="166" formatCode="0.0"/>
  </numFmts>
  <fonts count="51" x14ac:knownFonts="1">
    <font>
      <sz val="10"/>
      <name val="Arial Cyr"/>
      <charset val="204"/>
    </font>
    <font>
      <sz val="12"/>
      <name val="Arial Cyr"/>
      <charset val="204"/>
    </font>
    <font>
      <sz val="10"/>
      <name val="Times New Roman"/>
      <family val="1"/>
      <charset val="204"/>
    </font>
    <font>
      <b/>
      <sz val="12"/>
      <name val="Arial Cyr"/>
      <charset val="204"/>
    </font>
    <font>
      <sz val="12"/>
      <color indexed="8"/>
      <name val="Arial Cyr"/>
      <charset val="204"/>
    </font>
    <font>
      <sz val="12"/>
      <color indexed="12"/>
      <name val="Arial Cyr"/>
      <charset val="204"/>
    </font>
    <font>
      <sz val="12"/>
      <color indexed="10"/>
      <name val="Arial Cyr"/>
      <charset val="204"/>
    </font>
    <font>
      <sz val="12"/>
      <color indexed="17"/>
      <name val="Arial Cyr"/>
      <charset val="204"/>
    </font>
    <font>
      <sz val="12"/>
      <color indexed="57"/>
      <name val="Arial Cyr"/>
      <charset val="204"/>
    </font>
    <font>
      <i/>
      <sz val="14"/>
      <name val="Times New Roman"/>
      <family val="1"/>
      <charset val="204"/>
    </font>
    <font>
      <b/>
      <sz val="10"/>
      <color indexed="8"/>
      <name val="Arial"/>
      <family val="2"/>
      <charset val="204"/>
    </font>
    <font>
      <b/>
      <sz val="16"/>
      <name val="Times New Roman"/>
      <family val="1"/>
      <charset val="204"/>
    </font>
    <font>
      <b/>
      <sz val="12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u/>
      <sz val="12"/>
      <color indexed="8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9"/>
      <name val="Arial Cyr"/>
      <charset val="204"/>
    </font>
    <font>
      <sz val="12"/>
      <color indexed="12"/>
      <name val="Times New Roman"/>
      <family val="1"/>
      <charset val="204"/>
    </font>
    <font>
      <sz val="12"/>
      <color indexed="10"/>
      <name val="Times New Roman"/>
      <family val="1"/>
      <charset val="204"/>
    </font>
    <font>
      <sz val="12"/>
      <color indexed="17"/>
      <name val="Times New Roman"/>
      <family val="1"/>
      <charset val="204"/>
    </font>
    <font>
      <sz val="12"/>
      <color indexed="57"/>
      <name val="Times New Roman"/>
      <family val="1"/>
      <charset val="204"/>
    </font>
    <font>
      <b/>
      <sz val="18"/>
      <name val="Times New Roman"/>
      <family val="1"/>
      <charset val="204"/>
    </font>
    <font>
      <i/>
      <sz val="12"/>
      <name val="Times New Roman"/>
      <family val="1"/>
      <charset val="204"/>
    </font>
    <font>
      <i/>
      <sz val="10"/>
      <name val="Times New Roman"/>
      <family val="1"/>
      <charset val="204"/>
    </font>
    <font>
      <i/>
      <sz val="12"/>
      <color indexed="8"/>
      <name val="Times New Roman"/>
      <family val="1"/>
      <charset val="204"/>
    </font>
    <font>
      <i/>
      <sz val="12"/>
      <color indexed="12"/>
      <name val="Times New Roman"/>
      <family val="1"/>
      <charset val="204"/>
    </font>
    <font>
      <i/>
      <sz val="12"/>
      <color indexed="10"/>
      <name val="Times New Roman"/>
      <family val="1"/>
      <charset val="204"/>
    </font>
    <font>
      <i/>
      <sz val="12"/>
      <color indexed="17"/>
      <name val="Times New Roman"/>
      <family val="1"/>
      <charset val="204"/>
    </font>
    <font>
      <i/>
      <sz val="12"/>
      <color indexed="57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2"/>
      <color indexed="12"/>
      <name val="Arial Cyr"/>
      <charset val="204"/>
    </font>
    <font>
      <b/>
      <sz val="12"/>
      <color indexed="10"/>
      <name val="Arial Cyr"/>
      <charset val="204"/>
    </font>
    <font>
      <b/>
      <sz val="12"/>
      <color indexed="17"/>
      <name val="Arial Cyr"/>
      <charset val="204"/>
    </font>
    <font>
      <b/>
      <sz val="12"/>
      <color indexed="57"/>
      <name val="Arial Cyr"/>
      <charset val="204"/>
    </font>
    <font>
      <b/>
      <sz val="14"/>
      <name val="Arial Cyr"/>
      <charset val="204"/>
    </font>
    <font>
      <b/>
      <sz val="14"/>
      <color indexed="8"/>
      <name val="Arial Cyr"/>
      <charset val="204"/>
    </font>
    <font>
      <b/>
      <sz val="14"/>
      <color indexed="12"/>
      <name val="Arial Cyr"/>
      <charset val="204"/>
    </font>
    <font>
      <b/>
      <sz val="14"/>
      <color indexed="10"/>
      <name val="Arial Cyr"/>
      <charset val="204"/>
    </font>
    <font>
      <b/>
      <sz val="14"/>
      <color indexed="17"/>
      <name val="Arial Cyr"/>
      <charset val="204"/>
    </font>
    <font>
      <b/>
      <sz val="14"/>
      <color indexed="57"/>
      <name val="Arial Cyr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  <font>
      <sz val="14"/>
      <color indexed="81"/>
      <name val="Tahoma"/>
      <family val="2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sz val="10"/>
      <name val="Arial Cyr"/>
      <charset val="204"/>
    </font>
    <font>
      <b/>
      <sz val="14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10" fillId="0" borderId="0"/>
    <xf numFmtId="9" fontId="48" fillId="0" borderId="0" applyFont="0" applyFill="0" applyBorder="0" applyAlignment="0" applyProtection="0"/>
  </cellStyleXfs>
  <cellXfs count="236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3" fontId="3" fillId="0" borderId="0" xfId="0" applyNumberFormat="1" applyFont="1" applyAlignment="1">
      <alignment horizontal="center" vertical="center"/>
    </xf>
    <xf numFmtId="3" fontId="1" fillId="0" borderId="0" xfId="0" applyNumberFormat="1" applyFont="1" applyAlignment="1">
      <alignment horizontal="center" vertical="center"/>
    </xf>
    <xf numFmtId="164" fontId="4" fillId="0" borderId="0" xfId="0" applyNumberFormat="1" applyFont="1" applyFill="1" applyAlignment="1">
      <alignment wrapText="1"/>
    </xf>
    <xf numFmtId="164" fontId="1" fillId="0" borderId="0" xfId="0" applyNumberFormat="1" applyFont="1" applyAlignment="1">
      <alignment horizontal="center" vertical="center" wrapText="1"/>
    </xf>
    <xf numFmtId="164" fontId="1" fillId="0" borderId="0" xfId="0" applyNumberFormat="1" applyFont="1" applyAlignment="1">
      <alignment wrapText="1"/>
    </xf>
    <xf numFmtId="3" fontId="1" fillId="0" borderId="0" xfId="0" applyNumberFormat="1" applyFont="1" applyAlignment="1">
      <alignment horizontal="center" wrapText="1"/>
    </xf>
    <xf numFmtId="0" fontId="1" fillId="0" borderId="0" xfId="0" applyFont="1" applyFill="1" applyBorder="1" applyAlignment="1">
      <alignment horizontal="right"/>
    </xf>
    <xf numFmtId="0" fontId="1" fillId="0" borderId="0" xfId="0" applyFont="1" applyFill="1"/>
    <xf numFmtId="0" fontId="1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5" fillId="0" borderId="0" xfId="0" applyFont="1" applyFill="1"/>
    <xf numFmtId="0" fontId="6" fillId="0" borderId="0" xfId="0" applyFont="1" applyFill="1"/>
    <xf numFmtId="0" fontId="7" fillId="0" borderId="0" xfId="0" applyFont="1" applyFill="1"/>
    <xf numFmtId="0" fontId="8" fillId="0" borderId="0" xfId="0" applyFont="1" applyFill="1"/>
    <xf numFmtId="0" fontId="11" fillId="0" borderId="0" xfId="1" applyFont="1" applyFill="1" applyBorder="1" applyAlignment="1">
      <alignment horizontal="center" vertical="center" wrapText="1"/>
    </xf>
    <xf numFmtId="0" fontId="12" fillId="0" borderId="0" xfId="1" applyFont="1" applyFill="1" applyBorder="1" applyAlignment="1">
      <alignment horizontal="center" vertical="center" wrapText="1"/>
    </xf>
    <xf numFmtId="4" fontId="14" fillId="0" borderId="0" xfId="0" applyNumberFormat="1" applyFont="1" applyAlignment="1">
      <alignment horizontal="justify" wrapText="1"/>
    </xf>
    <xf numFmtId="3" fontId="15" fillId="2" borderId="1" xfId="0" applyNumberFormat="1" applyFont="1" applyFill="1" applyBorder="1" applyAlignment="1">
      <alignment horizontal="center" vertical="center" textRotation="90" wrapText="1"/>
    </xf>
    <xf numFmtId="165" fontId="19" fillId="0" borderId="1" xfId="0" applyNumberFormat="1" applyFont="1" applyFill="1" applyBorder="1" applyAlignment="1">
      <alignment horizontal="center" vertical="center" textRotation="90" wrapText="1"/>
    </xf>
    <xf numFmtId="0" fontId="15" fillId="2" borderId="1" xfId="0" applyFont="1" applyFill="1" applyBorder="1" applyAlignment="1">
      <alignment horizontal="center" vertical="center"/>
    </xf>
    <xf numFmtId="0" fontId="15" fillId="2" borderId="9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3" fontId="18" fillId="2" borderId="1" xfId="0" applyNumberFormat="1" applyFont="1" applyFill="1" applyBorder="1" applyAlignment="1">
      <alignment horizontal="center" vertical="center" wrapText="1"/>
    </xf>
    <xf numFmtId="164" fontId="16" fillId="2" borderId="1" xfId="0" applyNumberFormat="1" applyFont="1" applyFill="1" applyBorder="1" applyAlignment="1">
      <alignment horizontal="center" vertical="center" wrapText="1"/>
    </xf>
    <xf numFmtId="164" fontId="15" fillId="2" borderId="1" xfId="0" applyNumberFormat="1" applyFont="1" applyFill="1" applyBorder="1" applyAlignment="1">
      <alignment horizontal="center" vertical="center" wrapText="1"/>
    </xf>
    <xf numFmtId="3" fontId="15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textRotation="90" wrapText="1"/>
    </xf>
    <xf numFmtId="165" fontId="19" fillId="0" borderId="0" xfId="0" applyNumberFormat="1" applyFont="1" applyFill="1" applyBorder="1" applyAlignment="1">
      <alignment horizontal="center" vertical="center" textRotation="90" wrapText="1"/>
    </xf>
    <xf numFmtId="0" fontId="12" fillId="3" borderId="1" xfId="0" applyFont="1" applyFill="1" applyBorder="1" applyAlignment="1">
      <alignment horizontal="center" vertical="center" wrapText="1"/>
    </xf>
    <xf numFmtId="3" fontId="18" fillId="3" borderId="1" xfId="0" applyNumberFormat="1" applyFont="1" applyFill="1" applyBorder="1" applyAlignment="1">
      <alignment horizontal="center" vertical="center" wrapText="1"/>
    </xf>
    <xf numFmtId="3" fontId="15" fillId="0" borderId="0" xfId="0" applyNumberFormat="1" applyFont="1" applyFill="1" applyBorder="1" applyAlignment="1">
      <alignment horizontal="right"/>
    </xf>
    <xf numFmtId="166" fontId="15" fillId="0" borderId="0" xfId="0" applyNumberFormat="1" applyFont="1" applyFill="1" applyBorder="1"/>
    <xf numFmtId="3" fontId="15" fillId="0" borderId="0" xfId="0" applyNumberFormat="1" applyFont="1" applyFill="1" applyBorder="1"/>
    <xf numFmtId="0" fontId="15" fillId="0" borderId="0" xfId="0" applyFont="1" applyFill="1" applyBorder="1"/>
    <xf numFmtId="0" fontId="15" fillId="0" borderId="0" xfId="0" applyFont="1" applyFill="1"/>
    <xf numFmtId="4" fontId="15" fillId="0" borderId="0" xfId="0" applyNumberFormat="1" applyFont="1" applyFill="1"/>
    <xf numFmtId="0" fontId="20" fillId="0" borderId="0" xfId="0" applyFont="1" applyFill="1"/>
    <xf numFmtId="0" fontId="21" fillId="0" borderId="0" xfId="0" applyFont="1" applyFill="1"/>
    <xf numFmtId="0" fontId="22" fillId="0" borderId="0" xfId="0" applyFont="1" applyFill="1"/>
    <xf numFmtId="0" fontId="23" fillId="0" borderId="0" xfId="0" applyFont="1" applyFill="1"/>
    <xf numFmtId="0" fontId="12" fillId="2" borderId="1" xfId="0" applyFont="1" applyFill="1" applyBorder="1" applyAlignment="1">
      <alignment horizontal="center" vertical="center" wrapText="1"/>
    </xf>
    <xf numFmtId="164" fontId="12" fillId="2" borderId="1" xfId="0" applyNumberFormat="1" applyFont="1" applyFill="1" applyBorder="1" applyAlignment="1">
      <alignment horizontal="center" vertical="center" wrapText="1"/>
    </xf>
    <xf numFmtId="3" fontId="12" fillId="2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3" fontId="12" fillId="0" borderId="1" xfId="0" applyNumberFormat="1" applyFont="1" applyFill="1" applyBorder="1" applyAlignment="1">
      <alignment horizontal="center" vertical="center" wrapText="1"/>
    </xf>
    <xf numFmtId="3" fontId="15" fillId="0" borderId="1" xfId="0" applyNumberFormat="1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3" fontId="14" fillId="0" borderId="1" xfId="0" applyNumberFormat="1" applyFont="1" applyFill="1" applyBorder="1" applyAlignment="1">
      <alignment horizontal="center" vertical="center" wrapText="1"/>
    </xf>
    <xf numFmtId="0" fontId="25" fillId="4" borderId="1" xfId="0" applyFont="1" applyFill="1" applyBorder="1" applyAlignment="1">
      <alignment horizontal="center" vertical="center" wrapText="1"/>
    </xf>
    <xf numFmtId="3" fontId="12" fillId="4" borderId="1" xfId="0" applyNumberFormat="1" applyFont="1" applyFill="1" applyBorder="1" applyAlignment="1">
      <alignment horizontal="center" vertical="center" wrapText="1"/>
    </xf>
    <xf numFmtId="3" fontId="25" fillId="4" borderId="1" xfId="0" applyNumberFormat="1" applyFont="1" applyFill="1" applyBorder="1" applyAlignment="1">
      <alignment horizontal="center" vertical="center" wrapText="1"/>
    </xf>
    <xf numFmtId="164" fontId="25" fillId="4" borderId="1" xfId="0" applyNumberFormat="1" applyFont="1" applyFill="1" applyBorder="1" applyAlignment="1">
      <alignment horizontal="left" vertical="center" wrapText="1"/>
    </xf>
    <xf numFmtId="3" fontId="15" fillId="4" borderId="1" xfId="0" applyNumberFormat="1" applyFont="1" applyFill="1" applyBorder="1" applyAlignment="1">
      <alignment horizontal="center" vertical="center" wrapText="1"/>
    </xf>
    <xf numFmtId="3" fontId="25" fillId="0" borderId="1" xfId="0" applyNumberFormat="1" applyFont="1" applyFill="1" applyBorder="1" applyAlignment="1">
      <alignment horizontal="center" vertical="center" wrapText="1"/>
    </xf>
    <xf numFmtId="3" fontId="25" fillId="4" borderId="0" xfId="0" applyNumberFormat="1" applyFont="1" applyFill="1" applyBorder="1" applyAlignment="1">
      <alignment horizontal="left"/>
    </xf>
    <xf numFmtId="166" fontId="25" fillId="4" borderId="0" xfId="0" applyNumberFormat="1" applyFont="1" applyFill="1" applyBorder="1" applyAlignment="1">
      <alignment horizontal="left"/>
    </xf>
    <xf numFmtId="0" fontId="25" fillId="4" borderId="0" xfId="0" applyFont="1" applyFill="1" applyBorder="1" applyAlignment="1">
      <alignment horizontal="left"/>
    </xf>
    <xf numFmtId="0" fontId="25" fillId="4" borderId="0" xfId="0" applyFont="1" applyFill="1" applyAlignment="1">
      <alignment horizontal="left"/>
    </xf>
    <xf numFmtId="4" fontId="25" fillId="4" borderId="0" xfId="0" applyNumberFormat="1" applyFont="1" applyFill="1" applyAlignment="1">
      <alignment horizontal="left"/>
    </xf>
    <xf numFmtId="0" fontId="28" fillId="4" borderId="0" xfId="0" applyFont="1" applyFill="1" applyAlignment="1">
      <alignment horizontal="left"/>
    </xf>
    <xf numFmtId="0" fontId="29" fillId="4" borderId="0" xfId="0" applyFont="1" applyFill="1" applyAlignment="1">
      <alignment horizontal="left"/>
    </xf>
    <xf numFmtId="0" fontId="30" fillId="4" borderId="0" xfId="0" applyFont="1" applyFill="1" applyAlignment="1">
      <alignment horizontal="left"/>
    </xf>
    <xf numFmtId="0" fontId="31" fillId="4" borderId="0" xfId="0" applyFont="1" applyFill="1" applyAlignment="1">
      <alignment horizontal="left"/>
    </xf>
    <xf numFmtId="164" fontId="15" fillId="4" borderId="1" xfId="0" applyNumberFormat="1" applyFont="1" applyFill="1" applyBorder="1" applyAlignment="1">
      <alignment horizontal="center" vertical="center" wrapText="1"/>
    </xf>
    <xf numFmtId="0" fontId="15" fillId="4" borderId="0" xfId="0" applyFont="1" applyFill="1"/>
    <xf numFmtId="4" fontId="15" fillId="4" borderId="0" xfId="0" applyNumberFormat="1" applyFont="1" applyFill="1"/>
    <xf numFmtId="0" fontId="20" fillId="4" borderId="0" xfId="0" applyFont="1" applyFill="1"/>
    <xf numFmtId="0" fontId="21" fillId="4" borderId="0" xfId="0" applyFont="1" applyFill="1"/>
    <xf numFmtId="0" fontId="22" fillId="4" borderId="0" xfId="0" applyFont="1" applyFill="1"/>
    <xf numFmtId="0" fontId="23" fillId="4" borderId="0" xfId="0" applyFont="1" applyFill="1"/>
    <xf numFmtId="0" fontId="15" fillId="4" borderId="1" xfId="0" applyFont="1" applyFill="1" applyBorder="1" applyAlignment="1">
      <alignment horizontal="center" vertical="center" wrapText="1"/>
    </xf>
    <xf numFmtId="3" fontId="15" fillId="4" borderId="0" xfId="0" applyNumberFormat="1" applyFont="1" applyFill="1" applyBorder="1" applyAlignment="1">
      <alignment horizontal="right"/>
    </xf>
    <xf numFmtId="166" fontId="15" fillId="4" borderId="0" xfId="0" applyNumberFormat="1" applyFont="1" applyFill="1" applyBorder="1"/>
    <xf numFmtId="3" fontId="15" fillId="4" borderId="0" xfId="0" applyNumberFormat="1" applyFont="1" applyFill="1" applyBorder="1"/>
    <xf numFmtId="0" fontId="15" fillId="4" borderId="0" xfId="0" applyFont="1" applyFill="1" applyBorder="1"/>
    <xf numFmtId="165" fontId="15" fillId="0" borderId="5" xfId="0" applyNumberFormat="1" applyFont="1" applyFill="1" applyBorder="1" applyAlignment="1">
      <alignment horizontal="center" vertical="center" wrapText="1"/>
    </xf>
    <xf numFmtId="165" fontId="15" fillId="0" borderId="1" xfId="0" applyNumberFormat="1" applyFont="1" applyFill="1" applyBorder="1" applyAlignment="1">
      <alignment horizontal="center" vertical="center" wrapText="1"/>
    </xf>
    <xf numFmtId="164" fontId="12" fillId="0" borderId="1" xfId="0" applyNumberFormat="1" applyFont="1" applyFill="1" applyBorder="1" applyAlignment="1">
      <alignment horizontal="center" vertical="center" wrapText="1"/>
    </xf>
    <xf numFmtId="164" fontId="15" fillId="0" borderId="1" xfId="0" applyNumberFormat="1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right" vertical="top" wrapText="1"/>
    </xf>
    <xf numFmtId="3" fontId="15" fillId="0" borderId="0" xfId="0" applyNumberFormat="1" applyFont="1" applyFill="1" applyBorder="1" applyAlignment="1">
      <alignment horizontal="center" vertical="center"/>
    </xf>
    <xf numFmtId="3" fontId="15" fillId="0" borderId="1" xfId="0" applyNumberFormat="1" applyFont="1" applyFill="1" applyBorder="1"/>
    <xf numFmtId="0" fontId="1" fillId="0" borderId="0" xfId="0" applyFont="1" applyFill="1" applyBorder="1"/>
    <xf numFmtId="3" fontId="21" fillId="0" borderId="1" xfId="0" applyNumberFormat="1" applyFont="1" applyFill="1" applyBorder="1" applyAlignment="1">
      <alignment horizontal="center" vertical="center" wrapText="1"/>
    </xf>
    <xf numFmtId="164" fontId="21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/>
    </xf>
    <xf numFmtId="0" fontId="3" fillId="0" borderId="0" xfId="0" applyFont="1" applyFill="1" applyAlignment="1">
      <alignment horizontal="left"/>
    </xf>
    <xf numFmtId="0" fontId="33" fillId="0" borderId="0" xfId="0" applyFont="1" applyFill="1" applyAlignment="1">
      <alignment horizontal="left"/>
    </xf>
    <xf numFmtId="0" fontId="34" fillId="0" borderId="0" xfId="0" applyFont="1" applyFill="1" applyAlignment="1">
      <alignment horizontal="left"/>
    </xf>
    <xf numFmtId="0" fontId="35" fillId="0" borderId="0" xfId="0" applyFont="1" applyFill="1" applyAlignment="1">
      <alignment horizontal="left"/>
    </xf>
    <xf numFmtId="0" fontId="36" fillId="0" borderId="0" xfId="0" applyFont="1" applyFill="1" applyAlignment="1">
      <alignment horizontal="left"/>
    </xf>
    <xf numFmtId="3" fontId="15" fillId="0" borderId="0" xfId="0" applyNumberFormat="1" applyFont="1" applyFill="1" applyBorder="1" applyAlignment="1">
      <alignment horizontal="left"/>
    </xf>
    <xf numFmtId="0" fontId="15" fillId="0" borderId="0" xfId="0" applyFont="1" applyFill="1" applyBorder="1" applyAlignment="1">
      <alignment horizontal="left"/>
    </xf>
    <xf numFmtId="0" fontId="15" fillId="0" borderId="0" xfId="0" applyFont="1" applyFill="1" applyAlignment="1">
      <alignment horizontal="left"/>
    </xf>
    <xf numFmtId="0" fontId="20" fillId="0" borderId="0" xfId="0" applyFont="1" applyFill="1" applyAlignment="1">
      <alignment horizontal="left"/>
    </xf>
    <xf numFmtId="0" fontId="21" fillId="0" borderId="0" xfId="0" applyFont="1" applyFill="1" applyAlignment="1">
      <alignment horizontal="left"/>
    </xf>
    <xf numFmtId="0" fontId="22" fillId="0" borderId="0" xfId="0" applyFont="1" applyFill="1" applyAlignment="1">
      <alignment horizontal="left"/>
    </xf>
    <xf numFmtId="0" fontId="23" fillId="0" borderId="0" xfId="0" applyFont="1" applyFill="1" applyAlignment="1">
      <alignment horizontal="left"/>
    </xf>
    <xf numFmtId="0" fontId="12" fillId="0" borderId="1" xfId="0" applyFont="1" applyFill="1" applyBorder="1" applyAlignment="1">
      <alignment horizontal="left" vertical="center" wrapText="1"/>
    </xf>
    <xf numFmtId="3" fontId="14" fillId="5" borderId="1" xfId="0" applyNumberFormat="1" applyFont="1" applyFill="1" applyBorder="1" applyAlignment="1">
      <alignment horizontal="center" vertical="center" wrapText="1"/>
    </xf>
    <xf numFmtId="3" fontId="18" fillId="0" borderId="1" xfId="0" applyNumberFormat="1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37" fillId="0" borderId="0" xfId="0" applyFont="1" applyFill="1" applyAlignment="1">
      <alignment horizontal="center" vertical="center"/>
    </xf>
    <xf numFmtId="0" fontId="37" fillId="0" borderId="0" xfId="0" applyFont="1" applyAlignment="1">
      <alignment horizontal="center" vertical="center"/>
    </xf>
    <xf numFmtId="3" fontId="37" fillId="0" borderId="0" xfId="0" applyNumberFormat="1" applyFont="1" applyAlignment="1">
      <alignment horizontal="center" vertical="center"/>
    </xf>
    <xf numFmtId="164" fontId="38" fillId="0" borderId="0" xfId="0" applyNumberFormat="1" applyFont="1" applyFill="1" applyAlignment="1">
      <alignment wrapText="1"/>
    </xf>
    <xf numFmtId="164" fontId="37" fillId="0" borderId="0" xfId="0" applyNumberFormat="1" applyFont="1" applyAlignment="1">
      <alignment horizontal="center" vertical="center" wrapText="1"/>
    </xf>
    <xf numFmtId="164" fontId="37" fillId="0" borderId="0" xfId="0" applyNumberFormat="1" applyFont="1" applyAlignment="1">
      <alignment wrapText="1"/>
    </xf>
    <xf numFmtId="3" fontId="37" fillId="0" borderId="0" xfId="0" applyNumberFormat="1" applyFont="1" applyAlignment="1">
      <alignment horizontal="center" wrapText="1"/>
    </xf>
    <xf numFmtId="0" fontId="37" fillId="0" borderId="0" xfId="0" applyFont="1" applyFill="1" applyBorder="1" applyAlignment="1">
      <alignment horizontal="right"/>
    </xf>
    <xf numFmtId="0" fontId="37" fillId="0" borderId="0" xfId="0" applyFont="1" applyFill="1"/>
    <xf numFmtId="0" fontId="37" fillId="0" borderId="0" xfId="0" applyFont="1"/>
    <xf numFmtId="0" fontId="39" fillId="0" borderId="0" xfId="0" applyFont="1"/>
    <xf numFmtId="0" fontId="40" fillId="0" borderId="0" xfId="0" applyFont="1"/>
    <xf numFmtId="0" fontId="41" fillId="0" borderId="0" xfId="0" applyFont="1"/>
    <xf numFmtId="0" fontId="42" fillId="0" borderId="0" xfId="0" applyFont="1"/>
    <xf numFmtId="0" fontId="15" fillId="2" borderId="1" xfId="0" applyFont="1" applyFill="1" applyBorder="1" applyAlignment="1">
      <alignment horizontal="center" vertical="center"/>
    </xf>
    <xf numFmtId="0" fontId="15" fillId="3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5" fillId="0" borderId="12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left" vertical="center" wrapText="1"/>
    </xf>
    <xf numFmtId="0" fontId="16" fillId="0" borderId="12" xfId="0" applyFont="1" applyFill="1" applyBorder="1" applyAlignment="1">
      <alignment horizontal="center" vertical="center" wrapText="1"/>
    </xf>
    <xf numFmtId="164" fontId="27" fillId="4" borderId="12" xfId="0" applyNumberFormat="1" applyFont="1" applyFill="1" applyBorder="1" applyAlignment="1">
      <alignment horizontal="center" vertical="center" wrapText="1"/>
    </xf>
    <xf numFmtId="164" fontId="25" fillId="4" borderId="12" xfId="0" applyNumberFormat="1" applyFont="1" applyFill="1" applyBorder="1" applyAlignment="1">
      <alignment horizontal="center" vertical="center" wrapText="1"/>
    </xf>
    <xf numFmtId="164" fontId="27" fillId="4" borderId="1" xfId="0" applyNumberFormat="1" applyFont="1" applyFill="1" applyBorder="1" applyAlignment="1">
      <alignment horizontal="center" vertical="center" wrapText="1"/>
    </xf>
    <xf numFmtId="164" fontId="25" fillId="4" borderId="1" xfId="0" applyNumberFormat="1" applyFont="1" applyFill="1" applyBorder="1" applyAlignment="1">
      <alignment horizontal="center" vertical="center" wrapText="1"/>
    </xf>
    <xf numFmtId="164" fontId="16" fillId="4" borderId="12" xfId="0" applyNumberFormat="1" applyFont="1" applyFill="1" applyBorder="1" applyAlignment="1">
      <alignment horizontal="center" vertical="center" wrapText="1"/>
    </xf>
    <xf numFmtId="164" fontId="15" fillId="4" borderId="12" xfId="0" applyNumberFormat="1" applyFont="1" applyFill="1" applyBorder="1" applyAlignment="1">
      <alignment horizontal="center" vertical="center" wrapText="1"/>
    </xf>
    <xf numFmtId="0" fontId="32" fillId="2" borderId="1" xfId="0" applyFont="1" applyFill="1" applyBorder="1" applyAlignment="1">
      <alignment horizontal="center" vertical="center" wrapText="1"/>
    </xf>
    <xf numFmtId="49" fontId="15" fillId="0" borderId="2" xfId="0" applyNumberFormat="1" applyFont="1" applyFill="1" applyBorder="1" applyAlignment="1">
      <alignment horizontal="center" vertical="center" wrapText="1"/>
    </xf>
    <xf numFmtId="164" fontId="16" fillId="0" borderId="12" xfId="0" applyNumberFormat="1" applyFont="1" applyFill="1" applyBorder="1" applyAlignment="1">
      <alignment horizontal="center" vertical="center" wrapText="1"/>
    </xf>
    <xf numFmtId="164" fontId="15" fillId="0" borderId="12" xfId="0" applyNumberFormat="1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vertical="center" wrapText="1"/>
    </xf>
    <xf numFmtId="0" fontId="1" fillId="0" borderId="12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164" fontId="16" fillId="0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0" fontId="15" fillId="3" borderId="3" xfId="0" applyFont="1" applyFill="1" applyBorder="1" applyAlignment="1">
      <alignment horizontal="center" vertical="center"/>
    </xf>
    <xf numFmtId="9" fontId="18" fillId="3" borderId="1" xfId="2" applyFont="1" applyFill="1" applyBorder="1" applyAlignment="1">
      <alignment horizontal="center" vertical="center" wrapText="1"/>
    </xf>
    <xf numFmtId="9" fontId="16" fillId="3" borderId="4" xfId="2" applyFont="1" applyFill="1" applyBorder="1" applyAlignment="1">
      <alignment horizontal="center" vertical="center" wrapText="1"/>
    </xf>
    <xf numFmtId="9" fontId="15" fillId="3" borderId="4" xfId="2" applyFont="1" applyFill="1" applyBorder="1" applyAlignment="1">
      <alignment horizontal="center" vertical="center" wrapText="1"/>
    </xf>
    <xf numFmtId="9" fontId="15" fillId="3" borderId="1" xfId="2" applyFont="1" applyFill="1" applyBorder="1" applyAlignment="1">
      <alignment horizontal="center" vertical="center" wrapText="1"/>
    </xf>
    <xf numFmtId="0" fontId="25" fillId="4" borderId="2" xfId="0" applyFont="1" applyFill="1" applyBorder="1" applyAlignment="1">
      <alignment vertical="center" wrapText="1"/>
    </xf>
    <xf numFmtId="0" fontId="26" fillId="4" borderId="2" xfId="0" applyFont="1" applyFill="1" applyBorder="1" applyAlignment="1">
      <alignment vertical="center" wrapText="1"/>
    </xf>
    <xf numFmtId="0" fontId="26" fillId="4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49" fontId="25" fillId="4" borderId="12" xfId="0" applyNumberFormat="1" applyFont="1" applyFill="1" applyBorder="1" applyAlignment="1">
      <alignment horizontal="center" vertical="center"/>
    </xf>
    <xf numFmtId="0" fontId="25" fillId="4" borderId="2" xfId="0" applyFont="1" applyFill="1" applyBorder="1" applyAlignment="1">
      <alignment horizontal="center" vertical="center"/>
    </xf>
    <xf numFmtId="0" fontId="25" fillId="4" borderId="1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vertical="center" wrapText="1"/>
    </xf>
    <xf numFmtId="0" fontId="15" fillId="0" borderId="2" xfId="0" applyNumberFormat="1" applyFont="1" applyFill="1" applyBorder="1" applyAlignment="1">
      <alignment vertical="center" wrapText="1"/>
    </xf>
    <xf numFmtId="0" fontId="15" fillId="0" borderId="12" xfId="0" applyFont="1" applyFill="1" applyBorder="1" applyAlignment="1">
      <alignment horizontal="center" vertical="center" wrapText="1"/>
    </xf>
    <xf numFmtId="164" fontId="16" fillId="0" borderId="1" xfId="0" applyNumberFormat="1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32" fillId="0" borderId="12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 wrapText="1"/>
    </xf>
    <xf numFmtId="0" fontId="32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/>
    </xf>
    <xf numFmtId="164" fontId="15" fillId="0" borderId="1" xfId="0" applyNumberFormat="1" applyFont="1" applyFill="1" applyBorder="1" applyAlignment="1">
      <alignment horizontal="left" vertical="center" wrapText="1"/>
    </xf>
    <xf numFmtId="166" fontId="15" fillId="0" borderId="0" xfId="0" applyNumberFormat="1" applyFont="1" applyFill="1" applyBorder="1" applyAlignment="1">
      <alignment horizontal="left"/>
    </xf>
    <xf numFmtId="4" fontId="15" fillId="0" borderId="0" xfId="0" applyNumberFormat="1" applyFont="1" applyFill="1" applyAlignment="1">
      <alignment horizontal="left"/>
    </xf>
    <xf numFmtId="0" fontId="2" fillId="0" borderId="2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15" fillId="4" borderId="1" xfId="0" applyFont="1" applyFill="1" applyBorder="1" applyAlignment="1">
      <alignment horizontal="center" vertical="center"/>
    </xf>
    <xf numFmtId="0" fontId="15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9" fontId="49" fillId="3" borderId="1" xfId="2" applyFont="1" applyFill="1" applyBorder="1" applyAlignment="1">
      <alignment horizontal="center" vertical="center" wrapText="1"/>
    </xf>
    <xf numFmtId="9" fontId="50" fillId="3" borderId="4" xfId="2" applyFont="1" applyFill="1" applyBorder="1" applyAlignment="1">
      <alignment horizontal="center" vertical="center" wrapText="1"/>
    </xf>
    <xf numFmtId="9" fontId="50" fillId="3" borderId="1" xfId="2" applyFont="1" applyFill="1" applyBorder="1" applyAlignment="1">
      <alignment horizontal="center" vertical="center" wrapText="1"/>
    </xf>
    <xf numFmtId="0" fontId="1" fillId="0" borderId="13" xfId="0" applyFont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4" fontId="14" fillId="0" borderId="0" xfId="0" applyNumberFormat="1" applyFont="1" applyAlignment="1">
      <alignment horizontal="right" wrapText="1"/>
    </xf>
    <xf numFmtId="4" fontId="14" fillId="0" borderId="0" xfId="0" applyNumberFormat="1" applyFont="1" applyAlignment="1">
      <alignment horizontal="justify" wrapText="1"/>
    </xf>
    <xf numFmtId="0" fontId="11" fillId="0" borderId="0" xfId="0" applyFont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 wrapText="1"/>
    </xf>
    <xf numFmtId="0" fontId="15" fillId="2" borderId="9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textRotation="90" wrapText="1"/>
    </xf>
    <xf numFmtId="3" fontId="18" fillId="2" borderId="3" xfId="0" applyNumberFormat="1" applyFont="1" applyFill="1" applyBorder="1" applyAlignment="1">
      <alignment horizontal="center" vertical="center" wrapText="1"/>
    </xf>
    <xf numFmtId="3" fontId="18" fillId="2" borderId="5" xfId="0" applyNumberFormat="1" applyFont="1" applyFill="1" applyBorder="1" applyAlignment="1">
      <alignment horizontal="center" vertical="center" wrapText="1"/>
    </xf>
    <xf numFmtId="3" fontId="14" fillId="2" borderId="3" xfId="0" applyNumberFormat="1" applyFont="1" applyFill="1" applyBorder="1" applyAlignment="1">
      <alignment horizontal="center" vertical="center" wrapText="1"/>
    </xf>
    <xf numFmtId="3" fontId="14" fillId="2" borderId="5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3" fontId="14" fillId="2" borderId="4" xfId="0" applyNumberFormat="1" applyFont="1" applyFill="1" applyBorder="1" applyAlignment="1">
      <alignment horizontal="center" vertical="center" wrapText="1"/>
    </xf>
    <xf numFmtId="0" fontId="37" fillId="0" borderId="0" xfId="0" applyFont="1" applyAlignment="1">
      <alignment horizontal="left" vertical="center" wrapText="1"/>
    </xf>
    <xf numFmtId="3" fontId="37" fillId="0" borderId="0" xfId="0" applyNumberFormat="1" applyFont="1" applyAlignment="1">
      <alignment horizontal="left" wrapText="1"/>
    </xf>
    <xf numFmtId="0" fontId="13" fillId="0" borderId="0" xfId="1" applyFont="1" applyFill="1" applyBorder="1" applyAlignment="1">
      <alignment horizontal="right" vertical="center" wrapText="1"/>
    </xf>
    <xf numFmtId="3" fontId="9" fillId="0" borderId="0" xfId="0" applyNumberFormat="1" applyFont="1" applyAlignment="1">
      <alignment horizontal="center" wrapText="1"/>
    </xf>
    <xf numFmtId="0" fontId="11" fillId="0" borderId="0" xfId="1" applyFont="1" applyFill="1" applyBorder="1" applyAlignment="1">
      <alignment horizontal="center" vertical="center" wrapText="1"/>
    </xf>
    <xf numFmtId="164" fontId="16" fillId="2" borderId="1" xfId="0" applyNumberFormat="1" applyFont="1" applyFill="1" applyBorder="1" applyAlignment="1">
      <alignment horizontal="center" vertical="center" wrapText="1"/>
    </xf>
    <xf numFmtId="164" fontId="15" fillId="2" borderId="1" xfId="0" applyNumberFormat="1" applyFont="1" applyFill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right" vertical="center" wrapText="1"/>
    </xf>
    <xf numFmtId="0" fontId="24" fillId="2" borderId="3" xfId="0" applyFont="1" applyFill="1" applyBorder="1" applyAlignment="1">
      <alignment horizontal="center" vertical="center" wrapText="1"/>
    </xf>
    <xf numFmtId="0" fontId="24" fillId="2" borderId="4" xfId="0" applyFont="1" applyFill="1" applyBorder="1" applyAlignment="1">
      <alignment horizontal="center" vertical="center" wrapText="1"/>
    </xf>
    <xf numFmtId="0" fontId="24" fillId="2" borderId="5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3" fontId="15" fillId="2" borderId="6" xfId="0" applyNumberFormat="1" applyFont="1" applyFill="1" applyBorder="1" applyAlignment="1">
      <alignment horizontal="center" vertical="center" wrapText="1"/>
    </xf>
    <xf numFmtId="3" fontId="15" fillId="2" borderId="7" xfId="0" applyNumberFormat="1" applyFont="1" applyFill="1" applyBorder="1" applyAlignment="1">
      <alignment horizontal="center" vertical="center" wrapText="1"/>
    </xf>
    <xf numFmtId="3" fontId="15" fillId="2" borderId="10" xfId="0" applyNumberFormat="1" applyFont="1" applyFill="1" applyBorder="1" applyAlignment="1">
      <alignment horizontal="center" vertical="center" wrapText="1"/>
    </xf>
    <xf numFmtId="3" fontId="15" fillId="2" borderId="11" xfId="0" applyNumberFormat="1" applyFont="1" applyFill="1" applyBorder="1" applyAlignment="1">
      <alignment horizontal="center" vertical="center" wrapText="1"/>
    </xf>
    <xf numFmtId="3" fontId="15" fillId="2" borderId="1" xfId="0" applyNumberFormat="1" applyFont="1" applyFill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center" vertical="center" wrapText="1"/>
    </xf>
    <xf numFmtId="0" fontId="12" fillId="3" borderId="5" xfId="0" applyFont="1" applyFill="1" applyBorder="1" applyAlignment="1">
      <alignment horizontal="center" vertical="center" wrapText="1"/>
    </xf>
    <xf numFmtId="0" fontId="12" fillId="3" borderId="4" xfId="0" applyFont="1" applyFill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left" vertical="center" wrapText="1"/>
    </xf>
    <xf numFmtId="0" fontId="12" fillId="3" borderId="4" xfId="0" applyFont="1" applyFill="1" applyBorder="1" applyAlignment="1">
      <alignment horizontal="left" vertical="center" wrapText="1"/>
    </xf>
    <xf numFmtId="0" fontId="12" fillId="3" borderId="5" xfId="0" applyFont="1" applyFill="1" applyBorder="1" applyAlignment="1">
      <alignment horizontal="left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left" vertical="center" wrapText="1"/>
    </xf>
    <xf numFmtId="0" fontId="16" fillId="0" borderId="12" xfId="0" applyFont="1" applyFill="1" applyBorder="1" applyAlignment="1">
      <alignment horizontal="center" vertical="center" wrapText="1"/>
    </xf>
    <xf numFmtId="0" fontId="15" fillId="0" borderId="12" xfId="0" applyFont="1" applyFill="1" applyBorder="1" applyAlignment="1">
      <alignment horizontal="center" vertical="center" wrapText="1"/>
    </xf>
    <xf numFmtId="164" fontId="16" fillId="0" borderId="1" xfId="0" applyNumberFormat="1" applyFont="1" applyFill="1" applyBorder="1" applyAlignment="1">
      <alignment horizontal="center" vertical="center" wrapText="1"/>
    </xf>
    <xf numFmtId="0" fontId="32" fillId="0" borderId="12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vertical="center" wrapText="1"/>
    </xf>
  </cellXfs>
  <cellStyles count="3">
    <cellStyle name="Обычный" xfId="0" builtinId="0"/>
    <cellStyle name="Процентный" xfId="2" builtinId="5"/>
    <cellStyle name="Стиль 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rasilnikova/Desktop/123/&#1052;&#1086;&#1080;%20&#1076;&#1086;&#1082;&#1091;&#1084;&#1077;&#1085;&#1090;&#1099;/&#1044;&#1086;&#1082;&#1091;&#1084;&#1077;&#1085;&#1090;&#1099;%20&#1082;&#1086;&#1084;&#1087;&#1083;&#1077;&#1082;&#1089;&#1085;&#1086;&#1075;&#1086;%20&#1087;&#1083;&#1072;&#1085;&#1080;&#1088;&#1086;&#1074;&#1072;&#1085;&#1080;&#1103;/&#1050;&#1048;&#1055;/&#1054;&#1058;&#1063;&#1045;&#1058;&#1067;/&#1086;&#1090;&#1095;&#1077;&#1090;%20&#1079;&#1072;%201%20&#1087;&#1086;&#1083;&#1091;&#1075;.%202015&#1075;/1%20&#1087;&#1086;&#1083;&#1091;&#1075;.%202015%20&#1075;.&#1055;&#1088;&#1080;&#1083;&#1086;&#1078;&#1077;&#1085;&#1080;&#1077;%201%20(2015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Admin\Local%20Settings\Temporary%20Internet%20Files\Content.IE5\AVGXYWBA\&#1055;&#1088;&#1080;&#1083;&#1086;&#1078;&#1077;&#1085;&#1080;&#1077;%2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риложение 1"/>
      <sheetName val="Лист3"/>
      <sheetName val="Лист2"/>
      <sheetName val="Лист1"/>
      <sheetName val="зп"/>
      <sheetName val="приложение 3.1"/>
      <sheetName val="ПАСПОРТ до 11"/>
      <sheetName val="ПАСПОРТ до 12"/>
      <sheetName val="ПАСПОРТ до 14"/>
      <sheetName val="ИНДИКАТОРЫ"/>
      <sheetName val="Цел пок вар 1"/>
      <sheetName val="Цел пок вар 2"/>
      <sheetName val="эффективность"/>
      <sheetName val="Сетевой график"/>
      <sheetName val="Баланс ТР "/>
      <sheetName val="проверка"/>
      <sheetName val="проверка паспортов"/>
      <sheetName val="расчет баланса"/>
      <sheetName val="Дотационность"/>
      <sheetName val="Инвестиции"/>
      <sheetName val="Выручки"/>
      <sheetName val="Занятость"/>
      <sheetName val="1 полуг.2015"/>
    </sheetNames>
    <sheetDataSet>
      <sheetData sheetId="0"/>
      <sheetData sheetId="1"/>
      <sheetData sheetId="2"/>
      <sheetData sheetId="3"/>
      <sheetData sheetId="4">
        <row r="2">
          <cell r="C2">
            <v>13459.346064999998</v>
          </cell>
          <cell r="E2">
            <v>14976.308579999999</v>
          </cell>
        </row>
        <row r="3">
          <cell r="E3">
            <v>24806.774020000001</v>
          </cell>
        </row>
        <row r="10">
          <cell r="E10">
            <v>11500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риложение 1"/>
      <sheetName val="Лист2"/>
      <sheetName val="Лист1"/>
      <sheetName val="зп"/>
      <sheetName val="приложение 3.1"/>
      <sheetName val="ПАСПОРТ до 11"/>
      <sheetName val="ПАСПОРТ до 12"/>
      <sheetName val="ПАСПОРТ до 14"/>
      <sheetName val="ИНДИКАТОРЫ"/>
      <sheetName val="Цел пок вар 1"/>
      <sheetName val="Цел пок вар 2"/>
      <sheetName val="эффективность"/>
      <sheetName val="Сетевой график"/>
      <sheetName val="Баланс ТР "/>
      <sheetName val="проверка"/>
      <sheetName val="проверка паспортов"/>
      <sheetName val="расчет баланса"/>
      <sheetName val="Дотационность"/>
      <sheetName val="Инвестиции"/>
      <sheetName val="Выручки"/>
      <sheetName val="Занятость"/>
    </sheetNames>
    <sheetDataSet>
      <sheetData sheetId="0"/>
      <sheetData sheetId="1"/>
      <sheetData sheetId="2"/>
      <sheetData sheetId="3">
        <row r="2">
          <cell r="C2">
            <v>13459.346064999998</v>
          </cell>
          <cell r="E2">
            <v>14976.308579999999</v>
          </cell>
        </row>
        <row r="3">
          <cell r="E3">
            <v>24806.774020000001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BC76"/>
  <sheetViews>
    <sheetView tabSelected="1" view="pageBreakPreview" topLeftCell="D4" zoomScale="60" zoomScaleNormal="100" workbookViewId="0">
      <selection activeCell="E9" sqref="E9:R9"/>
    </sheetView>
  </sheetViews>
  <sheetFormatPr defaultRowHeight="15.75" x14ac:dyDescent="0.2"/>
  <cols>
    <col min="1" max="1" width="8" style="1" customWidth="1"/>
    <col min="2" max="2" width="40" style="2" customWidth="1"/>
    <col min="3" max="3" width="41.140625" style="3" customWidth="1"/>
    <col min="4" max="4" width="13.28515625" style="4" customWidth="1"/>
    <col min="5" max="6" width="16.140625" style="5" customWidth="1"/>
    <col min="7" max="8" width="14.28515625" style="6" customWidth="1"/>
    <col min="9" max="10" width="15.140625" style="6" customWidth="1"/>
    <col min="11" max="12" width="16.7109375" style="6" customWidth="1"/>
    <col min="13" max="14" width="13.28515625" style="6" customWidth="1"/>
    <col min="15" max="16" width="13.85546875" style="6" customWidth="1"/>
    <col min="17" max="17" width="16.42578125" style="6" customWidth="1"/>
    <col min="18" max="18" width="15.42578125" style="6" customWidth="1"/>
    <col min="19" max="19" width="17.42578125" style="7" hidden="1" customWidth="1"/>
    <col min="20" max="20" width="18.140625" style="8" hidden="1" customWidth="1"/>
    <col min="21" max="21" width="12.28515625" style="9" hidden="1" customWidth="1"/>
    <col min="22" max="23" width="16" style="10" customWidth="1"/>
    <col min="24" max="24" width="15.140625" style="10" hidden="1" customWidth="1"/>
    <col min="25" max="25" width="13.42578125" style="10" hidden="1" customWidth="1"/>
    <col min="26" max="27" width="13.5703125" style="10" hidden="1" customWidth="1"/>
    <col min="28" max="28" width="14" style="10" hidden="1" customWidth="1"/>
    <col min="29" max="29" width="9.28515625" style="11" hidden="1" customWidth="1"/>
    <col min="30" max="30" width="10.140625" style="12" hidden="1" customWidth="1"/>
    <col min="31" max="36" width="9.140625" style="13" hidden="1" customWidth="1"/>
    <col min="37" max="37" width="9.140625" style="13" customWidth="1"/>
    <col min="38" max="38" width="12.42578125" style="13" customWidth="1"/>
    <col min="39" max="39" width="10.7109375" style="13" customWidth="1"/>
    <col min="40" max="40" width="9.28515625" style="13" customWidth="1"/>
    <col min="41" max="45" width="9.140625" style="13" customWidth="1"/>
    <col min="46" max="49" width="9.140625" style="14" customWidth="1"/>
    <col min="50" max="51" width="9.140625" style="15" customWidth="1"/>
    <col min="52" max="52" width="9.28515625" style="13" bestFit="1" customWidth="1"/>
    <col min="53" max="53" width="9.28515625" style="16" bestFit="1" customWidth="1"/>
    <col min="54" max="54" width="9.140625" style="16" customWidth="1"/>
    <col min="55" max="55" width="9.140625" style="17" customWidth="1"/>
    <col min="56" max="56" width="10.140625" style="13" customWidth="1"/>
    <col min="57" max="57" width="9.140625" style="13" customWidth="1"/>
    <col min="58" max="58" width="10.42578125" style="13" bestFit="1" customWidth="1"/>
    <col min="59" max="16384" width="9.140625" style="13"/>
  </cols>
  <sheetData>
    <row r="1" spans="1:55" hidden="1" x14ac:dyDescent="0.2">
      <c r="D1" s="4" t="s">
        <v>0</v>
      </c>
      <c r="AB1" s="10" t="s">
        <v>1</v>
      </c>
    </row>
    <row r="2" spans="1:55" ht="18.75" hidden="1" x14ac:dyDescent="0.3">
      <c r="D2" s="4" t="s">
        <v>0</v>
      </c>
      <c r="AA2" s="204" t="s">
        <v>2</v>
      </c>
      <c r="AB2" s="204"/>
    </row>
    <row r="3" spans="1:55" s="12" customFormat="1" ht="26.25" hidden="1" customHeight="1" x14ac:dyDescent="0.2">
      <c r="A3" s="205" t="s">
        <v>3</v>
      </c>
      <c r="B3" s="205"/>
      <c r="C3" s="205"/>
      <c r="D3" s="205"/>
      <c r="E3" s="205"/>
      <c r="F3" s="205"/>
      <c r="G3" s="205"/>
      <c r="H3" s="205"/>
      <c r="I3" s="205"/>
      <c r="J3" s="205"/>
      <c r="K3" s="205"/>
      <c r="L3" s="205"/>
      <c r="M3" s="205"/>
      <c r="N3" s="205"/>
      <c r="O3" s="205"/>
      <c r="P3" s="205"/>
      <c r="Q3" s="205"/>
      <c r="R3" s="205"/>
      <c r="S3" s="205"/>
      <c r="T3" s="205"/>
      <c r="U3" s="205"/>
      <c r="V3" s="205"/>
      <c r="W3" s="205"/>
      <c r="X3" s="205"/>
      <c r="Y3" s="205"/>
      <c r="Z3" s="205"/>
      <c r="AA3" s="205"/>
      <c r="AB3" s="205"/>
      <c r="AC3" s="11"/>
      <c r="AF3" s="185" t="s">
        <v>4</v>
      </c>
      <c r="AG3" s="185"/>
      <c r="AH3" s="185"/>
      <c r="AT3" s="18"/>
      <c r="AU3" s="18"/>
      <c r="AV3" s="18"/>
      <c r="AW3" s="18"/>
      <c r="AX3" s="19"/>
      <c r="AY3" s="19"/>
      <c r="BA3" s="20"/>
      <c r="BB3" s="20"/>
      <c r="BC3" s="21"/>
    </row>
    <row r="4" spans="1:55" s="12" customFormat="1" ht="19.149999999999999" customHeight="1" x14ac:dyDescent="0.3">
      <c r="A4" s="22"/>
      <c r="B4" s="22"/>
      <c r="C4" s="22"/>
      <c r="D4" s="22"/>
      <c r="E4" s="23"/>
      <c r="F4" s="23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03" t="s">
        <v>5</v>
      </c>
      <c r="U4" s="203"/>
      <c r="V4" s="203"/>
      <c r="W4" s="203"/>
      <c r="X4" s="187" t="s">
        <v>5</v>
      </c>
      <c r="Y4" s="187"/>
      <c r="Z4" s="187"/>
      <c r="AA4" s="187"/>
      <c r="AB4" s="187"/>
      <c r="AC4" s="187"/>
      <c r="AD4" s="187"/>
      <c r="AF4" s="185"/>
      <c r="AG4" s="185"/>
      <c r="AH4" s="185"/>
      <c r="AT4" s="18"/>
      <c r="AU4" s="18"/>
      <c r="AV4" s="18"/>
      <c r="AW4" s="18"/>
      <c r="AX4" s="19"/>
      <c r="AY4" s="19"/>
      <c r="BA4" s="20"/>
      <c r="BB4" s="20"/>
      <c r="BC4" s="21"/>
    </row>
    <row r="5" spans="1:55" s="12" customFormat="1" ht="96" customHeight="1" x14ac:dyDescent="0.3">
      <c r="A5" s="22"/>
      <c r="B5" s="22"/>
      <c r="C5" s="22"/>
      <c r="D5" s="22"/>
      <c r="E5" s="23"/>
      <c r="F5" s="23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08" t="s">
        <v>155</v>
      </c>
      <c r="S5" s="208"/>
      <c r="T5" s="208"/>
      <c r="U5" s="208"/>
      <c r="V5" s="208"/>
      <c r="W5" s="208"/>
      <c r="X5" s="188" t="s">
        <v>6</v>
      </c>
      <c r="Y5" s="188"/>
      <c r="Z5" s="188"/>
      <c r="AA5" s="188"/>
      <c r="AB5" s="188"/>
      <c r="AC5" s="11"/>
      <c r="AF5" s="185"/>
      <c r="AG5" s="185"/>
      <c r="AH5" s="185"/>
      <c r="AT5" s="18"/>
      <c r="AU5" s="18"/>
      <c r="AV5" s="18"/>
      <c r="AW5" s="18"/>
      <c r="AX5" s="19"/>
      <c r="AY5" s="19"/>
      <c r="BA5" s="20"/>
      <c r="BB5" s="20"/>
      <c r="BC5" s="21"/>
    </row>
    <row r="6" spans="1:55" s="12" customFormat="1" ht="17.45" customHeight="1" x14ac:dyDescent="0.3">
      <c r="A6" s="22"/>
      <c r="B6" s="22"/>
      <c r="C6" s="22"/>
      <c r="D6" s="22"/>
      <c r="E6" s="23"/>
      <c r="F6" s="23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4"/>
      <c r="Y6" s="24"/>
      <c r="Z6" s="24"/>
      <c r="AA6" s="24"/>
      <c r="AB6" s="24"/>
      <c r="AC6" s="11"/>
      <c r="AF6" s="185"/>
      <c r="AG6" s="185"/>
      <c r="AH6" s="185"/>
      <c r="AT6" s="18"/>
      <c r="AU6" s="18"/>
      <c r="AV6" s="18"/>
      <c r="AW6" s="18"/>
      <c r="AX6" s="19"/>
      <c r="AY6" s="19"/>
      <c r="BA6" s="20"/>
      <c r="BB6" s="20"/>
      <c r="BC6" s="21"/>
    </row>
    <row r="7" spans="1:55" s="12" customFormat="1" ht="60" customHeight="1" x14ac:dyDescent="0.2">
      <c r="A7" s="189" t="s">
        <v>126</v>
      </c>
      <c r="B7" s="189"/>
      <c r="C7" s="189"/>
      <c r="D7" s="189"/>
      <c r="E7" s="189"/>
      <c r="F7" s="189"/>
      <c r="G7" s="189"/>
      <c r="H7" s="189"/>
      <c r="I7" s="189"/>
      <c r="J7" s="189"/>
      <c r="K7" s="189"/>
      <c r="L7" s="189"/>
      <c r="M7" s="189"/>
      <c r="N7" s="189"/>
      <c r="O7" s="189"/>
      <c r="P7" s="189"/>
      <c r="Q7" s="189"/>
      <c r="R7" s="189"/>
      <c r="S7" s="189"/>
      <c r="T7" s="189"/>
      <c r="U7" s="189"/>
      <c r="V7" s="189"/>
      <c r="W7" s="189"/>
      <c r="X7" s="189"/>
      <c r="Y7" s="189"/>
      <c r="Z7" s="189"/>
      <c r="AA7" s="189"/>
      <c r="AB7" s="189"/>
      <c r="AC7" s="11"/>
      <c r="AF7" s="185"/>
      <c r="AG7" s="185"/>
      <c r="AH7" s="185"/>
      <c r="AT7" s="18"/>
      <c r="AU7" s="18"/>
      <c r="AV7" s="18"/>
      <c r="AW7" s="18"/>
      <c r="AX7" s="19"/>
      <c r="AY7" s="19"/>
      <c r="BA7" s="20"/>
      <c r="BB7" s="20"/>
      <c r="BC7" s="21"/>
    </row>
    <row r="8" spans="1:55" s="12" customFormat="1" ht="25.5" customHeight="1" x14ac:dyDescent="0.2">
      <c r="A8" s="22"/>
      <c r="B8" s="22"/>
      <c r="C8" s="22"/>
      <c r="D8" s="22"/>
      <c r="E8" s="23"/>
      <c r="F8" s="23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11"/>
      <c r="AF8" s="185"/>
      <c r="AG8" s="185"/>
      <c r="AH8" s="185"/>
      <c r="AT8" s="18"/>
      <c r="AU8" s="18"/>
      <c r="AV8" s="18"/>
      <c r="AW8" s="18"/>
      <c r="AX8" s="19"/>
      <c r="AY8" s="19"/>
      <c r="BA8" s="20"/>
      <c r="BB8" s="20"/>
      <c r="BC8" s="21"/>
    </row>
    <row r="9" spans="1:55" s="12" customFormat="1" ht="93" customHeight="1" x14ac:dyDescent="0.2">
      <c r="A9" s="190" t="s">
        <v>149</v>
      </c>
      <c r="B9" s="192" t="s">
        <v>7</v>
      </c>
      <c r="C9" s="199" t="s">
        <v>8</v>
      </c>
      <c r="D9" s="190" t="s">
        <v>9</v>
      </c>
      <c r="E9" s="197" t="s">
        <v>10</v>
      </c>
      <c r="F9" s="200"/>
      <c r="G9" s="200"/>
      <c r="H9" s="200"/>
      <c r="I9" s="200"/>
      <c r="J9" s="200"/>
      <c r="K9" s="200"/>
      <c r="L9" s="200"/>
      <c r="M9" s="200"/>
      <c r="N9" s="200"/>
      <c r="O9" s="200"/>
      <c r="P9" s="200"/>
      <c r="Q9" s="200"/>
      <c r="R9" s="198"/>
      <c r="S9" s="206" t="s">
        <v>11</v>
      </c>
      <c r="T9" s="207" t="s">
        <v>12</v>
      </c>
      <c r="U9" s="207" t="s">
        <v>13</v>
      </c>
      <c r="V9" s="215" t="s">
        <v>14</v>
      </c>
      <c r="W9" s="216"/>
      <c r="X9" s="219" t="s">
        <v>15</v>
      </c>
      <c r="Y9" s="219" t="s">
        <v>16</v>
      </c>
      <c r="Z9" s="219"/>
      <c r="AA9" s="219"/>
      <c r="AB9" s="219"/>
      <c r="AC9" s="194" t="s">
        <v>17</v>
      </c>
      <c r="AD9" s="194" t="s">
        <v>18</v>
      </c>
      <c r="AF9" s="186"/>
      <c r="AG9" s="186"/>
      <c r="AH9" s="186"/>
      <c r="AT9" s="18"/>
      <c r="AU9" s="18"/>
      <c r="AV9" s="18"/>
      <c r="AW9" s="18"/>
      <c r="AX9" s="19"/>
      <c r="AY9" s="19"/>
      <c r="BA9" s="20"/>
      <c r="BB9" s="20"/>
      <c r="BC9" s="21"/>
    </row>
    <row r="10" spans="1:55" s="12" customFormat="1" ht="99" customHeight="1" x14ac:dyDescent="0.2">
      <c r="A10" s="191"/>
      <c r="B10" s="193"/>
      <c r="C10" s="199"/>
      <c r="D10" s="190"/>
      <c r="E10" s="195" t="s">
        <v>19</v>
      </c>
      <c r="F10" s="196"/>
      <c r="G10" s="197" t="s">
        <v>20</v>
      </c>
      <c r="H10" s="198"/>
      <c r="I10" s="197" t="s">
        <v>21</v>
      </c>
      <c r="J10" s="198"/>
      <c r="K10" s="197" t="s">
        <v>22</v>
      </c>
      <c r="L10" s="198"/>
      <c r="M10" s="197" t="s">
        <v>23</v>
      </c>
      <c r="N10" s="198"/>
      <c r="O10" s="197" t="s">
        <v>24</v>
      </c>
      <c r="P10" s="198"/>
      <c r="Q10" s="197" t="s">
        <v>25</v>
      </c>
      <c r="R10" s="198"/>
      <c r="S10" s="206"/>
      <c r="T10" s="207"/>
      <c r="U10" s="207"/>
      <c r="V10" s="217"/>
      <c r="W10" s="218"/>
      <c r="X10" s="219"/>
      <c r="Y10" s="25" t="s">
        <v>26</v>
      </c>
      <c r="Z10" s="25" t="s">
        <v>27</v>
      </c>
      <c r="AA10" s="25" t="s">
        <v>28</v>
      </c>
      <c r="AB10" s="25" t="s">
        <v>29</v>
      </c>
      <c r="AC10" s="194"/>
      <c r="AD10" s="194"/>
      <c r="AF10" s="26" t="s">
        <v>20</v>
      </c>
      <c r="AG10" s="26" t="s">
        <v>21</v>
      </c>
      <c r="AH10" s="26" t="s">
        <v>22</v>
      </c>
      <c r="AT10" s="18"/>
      <c r="AU10" s="18"/>
      <c r="AV10" s="18"/>
      <c r="AW10" s="18"/>
      <c r="AX10" s="19"/>
      <c r="AY10" s="19"/>
      <c r="BA10" s="20"/>
      <c r="BB10" s="20"/>
      <c r="BC10" s="21"/>
    </row>
    <row r="11" spans="1:55" s="12" customFormat="1" ht="27.75" customHeight="1" x14ac:dyDescent="0.2">
      <c r="A11" s="27"/>
      <c r="B11" s="28"/>
      <c r="C11" s="29"/>
      <c r="D11" s="30"/>
      <c r="E11" s="31" t="s">
        <v>30</v>
      </c>
      <c r="F11" s="31" t="s">
        <v>31</v>
      </c>
      <c r="G11" s="31" t="s">
        <v>30</v>
      </c>
      <c r="H11" s="31" t="s">
        <v>31</v>
      </c>
      <c r="I11" s="31" t="s">
        <v>30</v>
      </c>
      <c r="J11" s="31" t="s">
        <v>31</v>
      </c>
      <c r="K11" s="31" t="s">
        <v>30</v>
      </c>
      <c r="L11" s="31" t="s">
        <v>31</v>
      </c>
      <c r="M11" s="31" t="s">
        <v>30</v>
      </c>
      <c r="N11" s="31" t="s">
        <v>31</v>
      </c>
      <c r="O11" s="31" t="s">
        <v>30</v>
      </c>
      <c r="P11" s="31" t="s">
        <v>31</v>
      </c>
      <c r="Q11" s="31" t="s">
        <v>30</v>
      </c>
      <c r="R11" s="31" t="s">
        <v>31</v>
      </c>
      <c r="S11" s="32"/>
      <c r="T11" s="33"/>
      <c r="U11" s="33"/>
      <c r="V11" s="31" t="s">
        <v>30</v>
      </c>
      <c r="W11" s="31" t="s">
        <v>31</v>
      </c>
      <c r="X11" s="34"/>
      <c r="Y11" s="25"/>
      <c r="Z11" s="25"/>
      <c r="AA11" s="25"/>
      <c r="AB11" s="25"/>
      <c r="AC11" s="35"/>
      <c r="AD11" s="35"/>
      <c r="AF11" s="36"/>
      <c r="AG11" s="36"/>
      <c r="AH11" s="36"/>
      <c r="AT11" s="18"/>
      <c r="AU11" s="18"/>
      <c r="AV11" s="18"/>
      <c r="AW11" s="18"/>
      <c r="AX11" s="19"/>
      <c r="AY11" s="19"/>
      <c r="BA11" s="20"/>
      <c r="BB11" s="20"/>
      <c r="BC11" s="21"/>
    </row>
    <row r="12" spans="1:55" s="43" customFormat="1" ht="26.25" customHeight="1" x14ac:dyDescent="0.25">
      <c r="A12" s="126"/>
      <c r="B12" s="220" t="s">
        <v>32</v>
      </c>
      <c r="C12" s="221"/>
      <c r="D12" s="37">
        <v>2015</v>
      </c>
      <c r="E12" s="38">
        <f t="shared" ref="E12:F12" si="0">G12+I12+K12+M12+O12+Q12</f>
        <v>1687932</v>
      </c>
      <c r="F12" s="38">
        <f t="shared" si="0"/>
        <v>493391</v>
      </c>
      <c r="G12" s="38">
        <f t="shared" ref="G12:AB12" si="1">G16+G26+G32+G51+G60</f>
        <v>61596</v>
      </c>
      <c r="H12" s="38">
        <f t="shared" si="1"/>
        <v>2871</v>
      </c>
      <c r="I12" s="38">
        <f t="shared" si="1"/>
        <v>117971</v>
      </c>
      <c r="J12" s="38">
        <f t="shared" si="1"/>
        <v>101596</v>
      </c>
      <c r="K12" s="38">
        <f t="shared" si="1"/>
        <v>20458</v>
      </c>
      <c r="L12" s="38">
        <f t="shared" si="1"/>
        <v>18413</v>
      </c>
      <c r="M12" s="38">
        <f t="shared" si="1"/>
        <v>611522</v>
      </c>
      <c r="N12" s="38">
        <f t="shared" si="1"/>
        <v>250002</v>
      </c>
      <c r="O12" s="38">
        <f t="shared" si="1"/>
        <v>722000</v>
      </c>
      <c r="P12" s="38">
        <f t="shared" si="1"/>
        <v>17300</v>
      </c>
      <c r="Q12" s="38">
        <f t="shared" si="1"/>
        <v>154385</v>
      </c>
      <c r="R12" s="38">
        <f t="shared" si="1"/>
        <v>103209</v>
      </c>
      <c r="S12" s="38">
        <f t="shared" si="1"/>
        <v>0</v>
      </c>
      <c r="T12" s="38">
        <f t="shared" si="1"/>
        <v>0</v>
      </c>
      <c r="U12" s="38" t="e">
        <f t="shared" si="1"/>
        <v>#REF!</v>
      </c>
      <c r="V12" s="38">
        <f t="shared" si="1"/>
        <v>399</v>
      </c>
      <c r="W12" s="38">
        <f t="shared" si="1"/>
        <v>129</v>
      </c>
      <c r="X12" s="38" t="e">
        <f t="shared" si="1"/>
        <v>#REF!</v>
      </c>
      <c r="Y12" s="38" t="e">
        <f t="shared" si="1"/>
        <v>#REF!</v>
      </c>
      <c r="Z12" s="38" t="e">
        <f t="shared" si="1"/>
        <v>#REF!</v>
      </c>
      <c r="AA12" s="38" t="e">
        <f t="shared" si="1"/>
        <v>#REF!</v>
      </c>
      <c r="AB12" s="38" t="e">
        <f t="shared" si="1"/>
        <v>#REF!</v>
      </c>
      <c r="AC12" s="39" t="e">
        <f>#REF!+#REF!+#REF!+#REF!</f>
        <v>#REF!</v>
      </c>
      <c r="AD12" s="39" t="e">
        <f>#REF!+#REF!+#REF!+#REF!</f>
        <v>#REF!</v>
      </c>
      <c r="AE12" s="40" t="e">
        <f>#REF!+#REF!+#REF!+#REF!+#REF!+#REF!+#REF!+#REF!+#REF!+#REF!+#REF!+#REF!+#REF!+#REF!+#REF!+#REF!+#REF!+#REF!+AD12*0.35</f>
        <v>#REF!</v>
      </c>
      <c r="AF12" s="41"/>
      <c r="AG12" s="42"/>
      <c r="AM12" s="44"/>
      <c r="AN12" s="44"/>
      <c r="AO12" s="44"/>
      <c r="AP12" s="44"/>
      <c r="AT12" s="45"/>
      <c r="AU12" s="45"/>
      <c r="AV12" s="45"/>
      <c r="AW12" s="45"/>
      <c r="AX12" s="46"/>
      <c r="AY12" s="46"/>
      <c r="BA12" s="47"/>
      <c r="BB12" s="47"/>
      <c r="BC12" s="48"/>
    </row>
    <row r="13" spans="1:55" s="43" customFormat="1" ht="26.25" hidden="1" customHeight="1" x14ac:dyDescent="0.25">
      <c r="A13" s="148"/>
      <c r="B13" s="222" t="s">
        <v>130</v>
      </c>
      <c r="C13" s="221"/>
      <c r="D13" s="127"/>
      <c r="E13" s="38"/>
      <c r="F13" s="181">
        <f>F12/E12</f>
        <v>0.2923050217662797</v>
      </c>
      <c r="G13" s="181"/>
      <c r="H13" s="181">
        <f>H12/G12</f>
        <v>4.6610169491525424E-2</v>
      </c>
      <c r="I13" s="181"/>
      <c r="J13" s="181">
        <f>J12/I12</f>
        <v>0.86119470039246937</v>
      </c>
      <c r="K13" s="181"/>
      <c r="L13" s="181">
        <f>L12/K12</f>
        <v>0.90003910450679436</v>
      </c>
      <c r="M13" s="181"/>
      <c r="N13" s="181">
        <f>N12/M12</f>
        <v>0.4088193065825923</v>
      </c>
      <c r="O13" s="181"/>
      <c r="P13" s="181">
        <f>P12/O12</f>
        <v>2.3961218836565098E-2</v>
      </c>
      <c r="Q13" s="181"/>
      <c r="R13" s="181">
        <f>R12/Q12</f>
        <v>0.66851701914046058</v>
      </c>
      <c r="S13" s="182"/>
      <c r="T13" s="182"/>
      <c r="U13" s="183"/>
      <c r="V13" s="181"/>
      <c r="W13" s="181">
        <f>W12/V12</f>
        <v>0.32330827067669171</v>
      </c>
      <c r="X13" s="38"/>
      <c r="Y13" s="38"/>
      <c r="Z13" s="38"/>
      <c r="AA13" s="38"/>
      <c r="AB13" s="38"/>
      <c r="AC13" s="39"/>
      <c r="AD13" s="39"/>
      <c r="AE13" s="40"/>
      <c r="AF13" s="41"/>
      <c r="AG13" s="42"/>
      <c r="AM13" s="44"/>
      <c r="AN13" s="44"/>
      <c r="AO13" s="44"/>
      <c r="AP13" s="44"/>
      <c r="AT13" s="45"/>
      <c r="AU13" s="45"/>
      <c r="AV13" s="45"/>
      <c r="AW13" s="45"/>
      <c r="AX13" s="46"/>
      <c r="AY13" s="46"/>
      <c r="BA13" s="47"/>
      <c r="BB13" s="47"/>
      <c r="BC13" s="48"/>
    </row>
    <row r="14" spans="1:55" s="43" customFormat="1" ht="25.5" customHeight="1" x14ac:dyDescent="0.25">
      <c r="A14" s="209" t="s">
        <v>33</v>
      </c>
      <c r="B14" s="210"/>
      <c r="C14" s="210"/>
      <c r="D14" s="210"/>
      <c r="E14" s="210"/>
      <c r="F14" s="210"/>
      <c r="G14" s="210"/>
      <c r="H14" s="210"/>
      <c r="I14" s="210"/>
      <c r="J14" s="210"/>
      <c r="K14" s="210"/>
      <c r="L14" s="210"/>
      <c r="M14" s="210"/>
      <c r="N14" s="210"/>
      <c r="O14" s="210"/>
      <c r="P14" s="210"/>
      <c r="Q14" s="210"/>
      <c r="R14" s="210"/>
      <c r="S14" s="210"/>
      <c r="T14" s="210"/>
      <c r="U14" s="210"/>
      <c r="V14" s="210"/>
      <c r="W14" s="210"/>
      <c r="X14" s="210"/>
      <c r="Y14" s="210"/>
      <c r="Z14" s="210"/>
      <c r="AA14" s="210"/>
      <c r="AB14" s="211"/>
      <c r="AC14" s="39"/>
      <c r="AD14" s="39"/>
      <c r="AE14" s="40"/>
      <c r="AF14" s="41"/>
      <c r="AG14" s="42"/>
      <c r="AM14" s="44"/>
      <c r="AN14" s="44"/>
      <c r="AO14" s="44"/>
      <c r="AP14" s="44"/>
      <c r="AT14" s="45"/>
      <c r="AU14" s="45"/>
      <c r="AV14" s="45"/>
      <c r="AW14" s="45"/>
      <c r="AX14" s="46"/>
      <c r="AY14" s="46"/>
      <c r="BA14" s="47"/>
      <c r="BB14" s="47"/>
      <c r="BC14" s="48"/>
    </row>
    <row r="15" spans="1:55" s="43" customFormat="1" ht="26.25" customHeight="1" x14ac:dyDescent="0.25">
      <c r="A15" s="212" t="s">
        <v>34</v>
      </c>
      <c r="B15" s="213"/>
      <c r="C15" s="213"/>
      <c r="D15" s="213"/>
      <c r="E15" s="213"/>
      <c r="F15" s="213"/>
      <c r="G15" s="213"/>
      <c r="H15" s="213"/>
      <c r="I15" s="213"/>
      <c r="J15" s="213"/>
      <c r="K15" s="213"/>
      <c r="L15" s="213"/>
      <c r="M15" s="213"/>
      <c r="N15" s="213"/>
      <c r="O15" s="213"/>
      <c r="P15" s="213"/>
      <c r="Q15" s="213"/>
      <c r="R15" s="213"/>
      <c r="S15" s="213"/>
      <c r="T15" s="213"/>
      <c r="U15" s="213"/>
      <c r="V15" s="213"/>
      <c r="W15" s="213"/>
      <c r="X15" s="213"/>
      <c r="Y15" s="213"/>
      <c r="Z15" s="213"/>
      <c r="AA15" s="213"/>
      <c r="AB15" s="214"/>
      <c r="AC15" s="39"/>
      <c r="AD15" s="42"/>
      <c r="AE15" s="42"/>
      <c r="AF15" s="42"/>
      <c r="AG15" s="42"/>
      <c r="AT15" s="45"/>
      <c r="AU15" s="45"/>
      <c r="AV15" s="45"/>
      <c r="AW15" s="45"/>
      <c r="AX15" s="46"/>
      <c r="AY15" s="46"/>
      <c r="BA15" s="47"/>
      <c r="BB15" s="47"/>
      <c r="BC15" s="48"/>
    </row>
    <row r="16" spans="1:55" s="43" customFormat="1" ht="28.5" customHeight="1" x14ac:dyDescent="0.25">
      <c r="A16" s="125"/>
      <c r="B16" s="226" t="s">
        <v>35</v>
      </c>
      <c r="C16" s="227"/>
      <c r="D16" s="49">
        <v>2015</v>
      </c>
      <c r="E16" s="31">
        <f>G16+I16+K16+M16+O16+Q16</f>
        <v>1362100</v>
      </c>
      <c r="F16" s="31">
        <f t="shared" ref="E16:F19" si="2">H16+J16+L16+N16+P16+R16</f>
        <v>174900</v>
      </c>
      <c r="G16" s="31">
        <f t="shared" ref="G16:U16" si="3">G18+G23+G24</f>
        <v>59000</v>
      </c>
      <c r="H16" s="31">
        <f t="shared" si="3"/>
        <v>0</v>
      </c>
      <c r="I16" s="31">
        <f t="shared" si="3"/>
        <v>0</v>
      </c>
      <c r="J16" s="31">
        <f t="shared" si="3"/>
        <v>0</v>
      </c>
      <c r="K16" s="31">
        <f t="shared" si="3"/>
        <v>0</v>
      </c>
      <c r="L16" s="31">
        <f t="shared" si="3"/>
        <v>0</v>
      </c>
      <c r="M16" s="31">
        <f t="shared" si="3"/>
        <v>581100</v>
      </c>
      <c r="N16" s="31">
        <f t="shared" si="3"/>
        <v>157600</v>
      </c>
      <c r="O16" s="31">
        <f t="shared" si="3"/>
        <v>722000</v>
      </c>
      <c r="P16" s="31">
        <f t="shared" si="3"/>
        <v>17300</v>
      </c>
      <c r="Q16" s="31">
        <f t="shared" si="3"/>
        <v>0</v>
      </c>
      <c r="R16" s="31">
        <f t="shared" si="3"/>
        <v>0</v>
      </c>
      <c r="S16" s="31">
        <f t="shared" si="3"/>
        <v>0</v>
      </c>
      <c r="T16" s="31">
        <f t="shared" si="3"/>
        <v>0</v>
      </c>
      <c r="U16" s="31">
        <f t="shared" si="3"/>
        <v>0</v>
      </c>
      <c r="V16" s="31">
        <f>V18+V22+V23+V24</f>
        <v>282</v>
      </c>
      <c r="W16" s="31">
        <f>W18+W22+W23+W24</f>
        <v>28</v>
      </c>
      <c r="X16" s="31" t="e">
        <f>X18+#REF!+X23+X24</f>
        <v>#REF!</v>
      </c>
      <c r="Y16" s="31" t="e">
        <f>Y18+#REF!+Y23+Y24</f>
        <v>#REF!</v>
      </c>
      <c r="Z16" s="31" t="e">
        <f>Z18+#REF!+Z23+Z24</f>
        <v>#REF!</v>
      </c>
      <c r="AA16" s="31" t="e">
        <f>AA18+#REF!+AA23+AA24</f>
        <v>#REF!</v>
      </c>
      <c r="AB16" s="31" t="e">
        <f>AB18+#REF!+AB23+AB24</f>
        <v>#REF!</v>
      </c>
      <c r="AC16" s="39" t="e">
        <f>#REF!+#REF!+#REF!+#REF!</f>
        <v>#REF!</v>
      </c>
      <c r="AD16" s="39" t="e">
        <f>#REF!+#REF!+#REF!+#REF!</f>
        <v>#REF!</v>
      </c>
      <c r="AE16" s="40" t="e">
        <f>#REF!+#REF!+#REF!+#REF!+#REF!+#REF!+#REF!+#REF!+#REF!+#REF!+#REF!+#REF!+#REF!+#REF!+#REF!+#REF!+#REF!+#REF!+AD16*0.35</f>
        <v>#REF!</v>
      </c>
      <c r="AF16" s="41"/>
      <c r="AG16" s="42"/>
      <c r="AM16" s="44"/>
      <c r="AN16" s="44"/>
      <c r="AO16" s="44"/>
      <c r="AP16" s="44"/>
      <c r="AT16" s="45"/>
      <c r="AU16" s="45"/>
      <c r="AV16" s="45"/>
      <c r="AW16" s="45"/>
      <c r="AX16" s="46"/>
      <c r="AY16" s="46"/>
      <c r="BA16" s="47"/>
      <c r="BB16" s="47"/>
      <c r="BC16" s="48"/>
    </row>
    <row r="17" spans="1:55" s="43" customFormat="1" ht="26.25" customHeight="1" x14ac:dyDescent="0.25">
      <c r="A17" s="148"/>
      <c r="B17" s="222" t="s">
        <v>130</v>
      </c>
      <c r="C17" s="221"/>
      <c r="D17" s="127"/>
      <c r="E17" s="38"/>
      <c r="F17" s="149">
        <f>F16/E16</f>
        <v>0.12840466926070038</v>
      </c>
      <c r="G17" s="149"/>
      <c r="H17" s="149">
        <f>H16/G16</f>
        <v>0</v>
      </c>
      <c r="I17" s="149"/>
      <c r="J17" s="149" t="s">
        <v>129</v>
      </c>
      <c r="K17" s="149"/>
      <c r="L17" s="149" t="s">
        <v>129</v>
      </c>
      <c r="M17" s="149"/>
      <c r="N17" s="149">
        <f>N16/M16</f>
        <v>0.27120977456547929</v>
      </c>
      <c r="O17" s="149"/>
      <c r="P17" s="149">
        <f>P16/O16</f>
        <v>2.3961218836565098E-2</v>
      </c>
      <c r="Q17" s="149"/>
      <c r="R17" s="149" t="s">
        <v>129</v>
      </c>
      <c r="S17" s="150"/>
      <c r="T17" s="151"/>
      <c r="U17" s="152"/>
      <c r="V17" s="149"/>
      <c r="W17" s="149">
        <f>W16/V16</f>
        <v>9.9290780141843976E-2</v>
      </c>
      <c r="X17" s="38"/>
      <c r="Y17" s="38"/>
      <c r="Z17" s="38"/>
      <c r="AA17" s="38"/>
      <c r="AB17" s="38"/>
      <c r="AC17" s="39"/>
      <c r="AD17" s="39"/>
      <c r="AE17" s="40"/>
      <c r="AF17" s="41"/>
      <c r="AG17" s="42"/>
      <c r="AM17" s="44"/>
      <c r="AN17" s="44"/>
      <c r="AO17" s="44"/>
      <c r="AP17" s="44"/>
      <c r="AT17" s="45"/>
      <c r="AU17" s="45"/>
      <c r="AV17" s="45"/>
      <c r="AW17" s="45"/>
      <c r="AX17" s="46"/>
      <c r="AY17" s="46"/>
      <c r="BA17" s="47"/>
      <c r="BB17" s="47"/>
      <c r="BC17" s="48"/>
    </row>
    <row r="18" spans="1:55" s="43" customFormat="1" ht="54" customHeight="1" x14ac:dyDescent="0.25">
      <c r="A18" s="157" t="s">
        <v>131</v>
      </c>
      <c r="B18" s="142" t="s">
        <v>36</v>
      </c>
      <c r="C18" s="130"/>
      <c r="D18" s="52">
        <v>2015</v>
      </c>
      <c r="E18" s="53">
        <f t="shared" si="2"/>
        <v>1288600</v>
      </c>
      <c r="F18" s="53">
        <f t="shared" si="2"/>
        <v>174900</v>
      </c>
      <c r="G18" s="54">
        <f t="shared" ref="G18:R18" si="4">G19+G20+G21</f>
        <v>51000</v>
      </c>
      <c r="H18" s="54">
        <f t="shared" si="4"/>
        <v>0</v>
      </c>
      <c r="I18" s="54">
        <f t="shared" si="4"/>
        <v>0</v>
      </c>
      <c r="J18" s="54">
        <f t="shared" si="4"/>
        <v>0</v>
      </c>
      <c r="K18" s="54">
        <f t="shared" si="4"/>
        <v>0</v>
      </c>
      <c r="L18" s="54">
        <f t="shared" si="4"/>
        <v>0</v>
      </c>
      <c r="M18" s="54">
        <f t="shared" si="4"/>
        <v>515600</v>
      </c>
      <c r="N18" s="54">
        <f t="shared" si="4"/>
        <v>157600</v>
      </c>
      <c r="O18" s="54">
        <f t="shared" si="4"/>
        <v>722000</v>
      </c>
      <c r="P18" s="54">
        <f t="shared" si="4"/>
        <v>17300</v>
      </c>
      <c r="Q18" s="54">
        <f t="shared" si="4"/>
        <v>0</v>
      </c>
      <c r="R18" s="54">
        <f t="shared" si="4"/>
        <v>0</v>
      </c>
      <c r="S18" s="131"/>
      <c r="T18" s="129"/>
      <c r="U18" s="55"/>
      <c r="V18" s="54">
        <f t="shared" ref="V18:AJ18" si="5">V19+V20+V21</f>
        <v>219</v>
      </c>
      <c r="W18" s="54">
        <f t="shared" si="5"/>
        <v>28</v>
      </c>
      <c r="X18" s="56">
        <f t="shared" si="5"/>
        <v>0</v>
      </c>
      <c r="Y18" s="56" t="e">
        <f t="shared" si="5"/>
        <v>#REF!</v>
      </c>
      <c r="Z18" s="56">
        <f t="shared" si="5"/>
        <v>76374</v>
      </c>
      <c r="AA18" s="56" t="e">
        <f t="shared" si="5"/>
        <v>#REF!</v>
      </c>
      <c r="AB18" s="56" t="e">
        <f t="shared" si="5"/>
        <v>#REF!</v>
      </c>
      <c r="AC18" s="54">
        <f t="shared" si="5"/>
        <v>0</v>
      </c>
      <c r="AD18" s="54">
        <f t="shared" si="5"/>
        <v>0</v>
      </c>
      <c r="AE18" s="54">
        <f t="shared" si="5"/>
        <v>0</v>
      </c>
      <c r="AF18" s="54">
        <f t="shared" si="5"/>
        <v>0</v>
      </c>
      <c r="AG18" s="54">
        <f t="shared" si="5"/>
        <v>0</v>
      </c>
      <c r="AH18" s="54">
        <f t="shared" si="5"/>
        <v>0</v>
      </c>
      <c r="AI18" s="54">
        <f t="shared" si="5"/>
        <v>0</v>
      </c>
      <c r="AJ18" s="54">
        <f t="shared" si="5"/>
        <v>0</v>
      </c>
      <c r="AM18" s="44"/>
      <c r="AN18" s="44"/>
      <c r="AO18" s="44"/>
      <c r="AP18" s="44"/>
      <c r="AT18" s="45"/>
      <c r="AU18" s="45"/>
      <c r="AV18" s="45"/>
      <c r="AW18" s="45"/>
      <c r="AX18" s="46"/>
      <c r="AY18" s="46"/>
      <c r="BA18" s="47"/>
      <c r="BB18" s="47"/>
      <c r="BC18" s="48"/>
    </row>
    <row r="19" spans="1:55" s="66" customFormat="1" ht="264" customHeight="1" x14ac:dyDescent="0.25">
      <c r="A19" s="158" t="s">
        <v>37</v>
      </c>
      <c r="B19" s="153" t="s">
        <v>38</v>
      </c>
      <c r="C19" s="154" t="s">
        <v>39</v>
      </c>
      <c r="D19" s="57">
        <v>2015</v>
      </c>
      <c r="E19" s="58">
        <f t="shared" si="2"/>
        <v>507000</v>
      </c>
      <c r="F19" s="58">
        <f t="shared" si="2"/>
        <v>38000</v>
      </c>
      <c r="G19" s="59">
        <v>51000</v>
      </c>
      <c r="H19" s="59"/>
      <c r="I19" s="59"/>
      <c r="J19" s="59"/>
      <c r="K19" s="59"/>
      <c r="L19" s="59"/>
      <c r="M19" s="59">
        <v>42000</v>
      </c>
      <c r="N19" s="59">
        <v>38000</v>
      </c>
      <c r="O19" s="59">
        <v>414000</v>
      </c>
      <c r="P19" s="59"/>
      <c r="Q19" s="59"/>
      <c r="R19" s="59"/>
      <c r="S19" s="132"/>
      <c r="T19" s="133"/>
      <c r="U19" s="60"/>
      <c r="V19" s="61">
        <v>163</v>
      </c>
      <c r="W19" s="61">
        <v>28</v>
      </c>
      <c r="X19" s="54"/>
      <c r="Y19" s="62" t="e">
        <f>SUM(Z19:AB19)</f>
        <v>#REF!</v>
      </c>
      <c r="Z19" s="54">
        <f>E19*0.5*0.18</f>
        <v>45630</v>
      </c>
      <c r="AA19" s="54" t="e">
        <f>(V19+#REF!+#REF!)*[1]зп!$E$3*12*0.13*0.735/1000+X19*[1]зп!$E$2*12*0.13*0.735/1000</f>
        <v>#REF!</v>
      </c>
      <c r="AB19" s="54" t="e">
        <f>(V19+#REF!+#REF!)*[1]зп!$E$3*12*0.13*0.265/1000+X19*[1]зп!$E$2*12*0.13*0.265/1000</f>
        <v>#REF!</v>
      </c>
      <c r="AC19" s="63"/>
      <c r="AD19" s="63"/>
      <c r="AE19" s="64"/>
      <c r="AF19" s="63"/>
      <c r="AG19" s="65"/>
      <c r="AM19" s="67"/>
      <c r="AN19" s="67"/>
      <c r="AO19" s="67"/>
      <c r="AP19" s="67"/>
      <c r="AT19" s="68"/>
      <c r="AU19" s="68"/>
      <c r="AV19" s="68"/>
      <c r="AW19" s="68"/>
      <c r="AX19" s="69"/>
      <c r="AY19" s="69"/>
      <c r="BA19" s="70"/>
      <c r="BB19" s="70"/>
      <c r="BC19" s="71"/>
    </row>
    <row r="20" spans="1:55" s="66" customFormat="1" ht="90" customHeight="1" x14ac:dyDescent="0.25">
      <c r="A20" s="159" t="s">
        <v>40</v>
      </c>
      <c r="B20" s="153" t="s">
        <v>41</v>
      </c>
      <c r="C20" s="154" t="s">
        <v>39</v>
      </c>
      <c r="D20" s="57">
        <v>2015</v>
      </c>
      <c r="E20" s="58">
        <f t="shared" ref="E20:F24" si="6">G20+I20+K20+M20+O20+Q20</f>
        <v>341600</v>
      </c>
      <c r="F20" s="58">
        <f t="shared" si="6"/>
        <v>136900</v>
      </c>
      <c r="G20" s="59"/>
      <c r="H20" s="59"/>
      <c r="I20" s="59"/>
      <c r="J20" s="59"/>
      <c r="K20" s="59"/>
      <c r="L20" s="59"/>
      <c r="M20" s="59">
        <f>44000-10400</f>
        <v>33600</v>
      </c>
      <c r="N20" s="59">
        <v>119600</v>
      </c>
      <c r="O20" s="59">
        <v>308000</v>
      </c>
      <c r="P20" s="59">
        <v>17300</v>
      </c>
      <c r="Q20" s="59"/>
      <c r="R20" s="59"/>
      <c r="S20" s="132"/>
      <c r="T20" s="133"/>
      <c r="U20" s="60"/>
      <c r="V20" s="61">
        <v>56</v>
      </c>
      <c r="W20" s="61">
        <v>0</v>
      </c>
      <c r="X20" s="54"/>
      <c r="Y20" s="62" t="e">
        <f>SUM(Z20:AB20)</f>
        <v>#REF!</v>
      </c>
      <c r="Z20" s="54">
        <f>E20*0.5*0.18</f>
        <v>30744</v>
      </c>
      <c r="AA20" s="54" t="e">
        <f>(V20+#REF!+#REF!)*[1]зп!$E$3*12*0.13*0.735/1000+X20*[1]зп!$E$2*12*0.13*0.735/1000</f>
        <v>#REF!</v>
      </c>
      <c r="AB20" s="54" t="e">
        <f>(V20+#REF!+#REF!)*[1]зп!$E$3*12*0.13*0.265/1000+X20*[1]зп!$E$2*12*0.13*0.265/1000</f>
        <v>#REF!</v>
      </c>
      <c r="AC20" s="63"/>
      <c r="AD20" s="63"/>
      <c r="AE20" s="64"/>
      <c r="AF20" s="63"/>
      <c r="AG20" s="65"/>
      <c r="AM20" s="67"/>
      <c r="AN20" s="67"/>
      <c r="AO20" s="67"/>
      <c r="AP20" s="67"/>
      <c r="AT20" s="68"/>
      <c r="AU20" s="68"/>
      <c r="AV20" s="68"/>
      <c r="AW20" s="68"/>
      <c r="AX20" s="69"/>
      <c r="AY20" s="69"/>
      <c r="BA20" s="70"/>
      <c r="BB20" s="70"/>
      <c r="BC20" s="71"/>
    </row>
    <row r="21" spans="1:55" s="66" customFormat="1" ht="47.25" customHeight="1" x14ac:dyDescent="0.25">
      <c r="A21" s="160" t="s">
        <v>42</v>
      </c>
      <c r="B21" s="153" t="s">
        <v>43</v>
      </c>
      <c r="C21" s="155" t="s">
        <v>39</v>
      </c>
      <c r="D21" s="57">
        <v>2015</v>
      </c>
      <c r="E21" s="58">
        <f t="shared" si="6"/>
        <v>440000</v>
      </c>
      <c r="F21" s="58">
        <f t="shared" si="6"/>
        <v>0</v>
      </c>
      <c r="G21" s="59"/>
      <c r="H21" s="59"/>
      <c r="I21" s="59"/>
      <c r="J21" s="59"/>
      <c r="K21" s="59"/>
      <c r="L21" s="59"/>
      <c r="M21" s="59">
        <v>440000</v>
      </c>
      <c r="N21" s="59"/>
      <c r="O21" s="59"/>
      <c r="P21" s="59"/>
      <c r="Q21" s="59"/>
      <c r="R21" s="59"/>
      <c r="S21" s="134"/>
      <c r="T21" s="135"/>
      <c r="U21" s="60"/>
      <c r="V21" s="61"/>
      <c r="W21" s="61"/>
      <c r="X21" s="54"/>
      <c r="Y21" s="62" t="e">
        <f>SUM(Z21:AB21)</f>
        <v>#REF!</v>
      </c>
      <c r="Z21" s="54">
        <v>0</v>
      </c>
      <c r="AA21" s="54" t="e">
        <f>(V21+#REF!+#REF!)*[1]зп!$E$3*12*0.13*0.735/1000+X21*[1]зп!$E$2*12*0.13*0.735/1000</f>
        <v>#REF!</v>
      </c>
      <c r="AB21" s="54" t="e">
        <f>(V21+#REF!+#REF!)*[1]зп!$E$3*12*0.13*0.265/1000+X21*[1]зп!$E$2*12*0.13*0.265/1000</f>
        <v>#REF!</v>
      </c>
      <c r="AC21" s="63"/>
      <c r="AD21" s="63"/>
      <c r="AE21" s="64"/>
      <c r="AF21" s="63"/>
      <c r="AG21" s="65"/>
      <c r="AM21" s="67"/>
      <c r="AN21" s="67"/>
      <c r="AO21" s="67"/>
      <c r="AP21" s="67"/>
      <c r="AT21" s="68"/>
      <c r="AU21" s="68"/>
      <c r="AV21" s="68"/>
      <c r="AW21" s="68"/>
      <c r="AX21" s="69"/>
      <c r="AY21" s="69"/>
      <c r="BA21" s="70"/>
      <c r="BB21" s="70"/>
      <c r="BC21" s="71"/>
    </row>
    <row r="22" spans="1:55" s="102" customFormat="1" ht="47.25" customHeight="1" x14ac:dyDescent="0.25">
      <c r="A22" s="171" t="s">
        <v>136</v>
      </c>
      <c r="B22" s="142" t="s">
        <v>137</v>
      </c>
      <c r="C22" s="156" t="s">
        <v>138</v>
      </c>
      <c r="D22" s="145">
        <v>2015</v>
      </c>
      <c r="E22" s="53"/>
      <c r="F22" s="53"/>
      <c r="G22" s="54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140"/>
      <c r="T22" s="141"/>
      <c r="U22" s="172"/>
      <c r="V22" s="54">
        <v>45</v>
      </c>
      <c r="W22" s="54"/>
      <c r="X22" s="54"/>
      <c r="Y22" s="54"/>
      <c r="Z22" s="54"/>
      <c r="AA22" s="54"/>
      <c r="AB22" s="54"/>
      <c r="AC22" s="100"/>
      <c r="AD22" s="100"/>
      <c r="AE22" s="173"/>
      <c r="AF22" s="100"/>
      <c r="AG22" s="101"/>
      <c r="AM22" s="174"/>
      <c r="AN22" s="174"/>
      <c r="AO22" s="174"/>
      <c r="AP22" s="174"/>
      <c r="AT22" s="103"/>
      <c r="AU22" s="103"/>
      <c r="AV22" s="103"/>
      <c r="AW22" s="103"/>
      <c r="AX22" s="104"/>
      <c r="AY22" s="104"/>
      <c r="BA22" s="105"/>
      <c r="BB22" s="105"/>
      <c r="BC22" s="106"/>
    </row>
    <row r="23" spans="1:55" s="73" customFormat="1" ht="225" customHeight="1" x14ac:dyDescent="0.25">
      <c r="A23" s="178" t="s">
        <v>44</v>
      </c>
      <c r="B23" s="179" t="s">
        <v>45</v>
      </c>
      <c r="C23" s="180" t="s">
        <v>46</v>
      </c>
      <c r="D23" s="79">
        <v>2015</v>
      </c>
      <c r="E23" s="58">
        <f t="shared" si="6"/>
        <v>48500</v>
      </c>
      <c r="F23" s="58">
        <f t="shared" si="6"/>
        <v>0</v>
      </c>
      <c r="G23" s="61">
        <v>8000</v>
      </c>
      <c r="H23" s="61"/>
      <c r="I23" s="61"/>
      <c r="J23" s="61"/>
      <c r="K23" s="61"/>
      <c r="L23" s="61"/>
      <c r="M23" s="61">
        <f>41000-500</f>
        <v>40500</v>
      </c>
      <c r="N23" s="61"/>
      <c r="O23" s="61"/>
      <c r="P23" s="61"/>
      <c r="Q23" s="61"/>
      <c r="R23" s="61"/>
      <c r="S23" s="136"/>
      <c r="T23" s="137"/>
      <c r="U23" s="72"/>
      <c r="V23" s="61">
        <v>8</v>
      </c>
      <c r="W23" s="61">
        <v>0</v>
      </c>
      <c r="X23" s="54">
        <v>0</v>
      </c>
      <c r="Y23" s="54" t="e">
        <f>SUM(Z23:AB23)</f>
        <v>#REF!</v>
      </c>
      <c r="Z23" s="54">
        <f>E23*0.5*0.18</f>
        <v>4365</v>
      </c>
      <c r="AA23" s="54" t="e">
        <f>(V23+#REF!+#REF!)*[1]зп!$E$3*12*0.13*0.735/1000+X23*[1]зп!$E$2*12*0.13*0.735/1000</f>
        <v>#REF!</v>
      </c>
      <c r="AB23" s="54" t="e">
        <f>(V23+#REF!+#REF!)*[1]зп!$E$3*12*0.13*0.265/1000+X23*[1]зп!$E$2*12*0.13*0.265/1000+73</f>
        <v>#REF!</v>
      </c>
      <c r="AC23" s="80"/>
      <c r="AD23" s="80"/>
      <c r="AE23" s="81"/>
      <c r="AF23" s="82"/>
      <c r="AG23" s="83"/>
      <c r="AM23" s="74"/>
      <c r="AN23" s="74"/>
      <c r="AO23" s="74"/>
      <c r="AP23" s="74"/>
      <c r="AT23" s="75"/>
      <c r="AU23" s="75"/>
      <c r="AV23" s="75"/>
      <c r="AW23" s="75"/>
      <c r="AX23" s="76"/>
      <c r="AY23" s="76"/>
      <c r="BA23" s="77"/>
      <c r="BB23" s="77"/>
      <c r="BC23" s="78"/>
    </row>
    <row r="24" spans="1:55" s="73" customFormat="1" ht="107.25" customHeight="1" x14ac:dyDescent="0.25">
      <c r="A24" s="178" t="s">
        <v>47</v>
      </c>
      <c r="B24" s="179" t="s">
        <v>48</v>
      </c>
      <c r="C24" s="180" t="s">
        <v>49</v>
      </c>
      <c r="D24" s="79">
        <v>2015</v>
      </c>
      <c r="E24" s="58">
        <f t="shared" si="6"/>
        <v>25000</v>
      </c>
      <c r="F24" s="58">
        <f t="shared" si="6"/>
        <v>0</v>
      </c>
      <c r="G24" s="61"/>
      <c r="H24" s="61"/>
      <c r="I24" s="61"/>
      <c r="J24" s="61"/>
      <c r="K24" s="61"/>
      <c r="L24" s="61"/>
      <c r="M24" s="61">
        <v>25000</v>
      </c>
      <c r="N24" s="61"/>
      <c r="O24" s="61"/>
      <c r="P24" s="61"/>
      <c r="Q24" s="61"/>
      <c r="R24" s="61"/>
      <c r="S24" s="136"/>
      <c r="T24" s="137"/>
      <c r="U24" s="72"/>
      <c r="V24" s="61">
        <v>10</v>
      </c>
      <c r="W24" s="61">
        <v>0</v>
      </c>
      <c r="X24" s="54">
        <v>0</v>
      </c>
      <c r="Y24" s="54" t="e">
        <f>SUM(Z24:AB24)</f>
        <v>#REF!</v>
      </c>
      <c r="Z24" s="54">
        <f>E24*0.5*0.18</f>
        <v>2250</v>
      </c>
      <c r="AA24" s="54" t="e">
        <f>(V24+#REF!+#REF!)*[1]зп!$E$3*12*0.13*0.735/1000+X24*[1]зп!$E$2*12*0.13*0.735/1000</f>
        <v>#REF!</v>
      </c>
      <c r="AB24" s="54" t="e">
        <f>(V24+#REF!+#REF!)*[1]зп!$E$3*12*0.13*0.265/1000+X24*[1]зп!$E$2*12*0.13*0.265/1000</f>
        <v>#REF!</v>
      </c>
      <c r="AC24" s="80"/>
      <c r="AD24" s="80"/>
      <c r="AE24" s="81"/>
      <c r="AF24" s="82"/>
      <c r="AG24" s="83"/>
      <c r="AM24" s="74"/>
      <c r="AN24" s="74"/>
      <c r="AO24" s="74"/>
      <c r="AP24" s="74"/>
      <c r="AT24" s="75"/>
      <c r="AU24" s="75"/>
      <c r="AV24" s="75"/>
      <c r="AW24" s="75"/>
      <c r="AX24" s="76"/>
      <c r="AY24" s="76"/>
      <c r="BA24" s="77"/>
      <c r="BB24" s="77"/>
      <c r="BC24" s="78"/>
    </row>
    <row r="25" spans="1:55" s="43" customFormat="1" ht="20.25" customHeight="1" x14ac:dyDescent="0.25">
      <c r="A25" s="212" t="s">
        <v>50</v>
      </c>
      <c r="B25" s="213"/>
      <c r="C25" s="213"/>
      <c r="D25" s="213"/>
      <c r="E25" s="213"/>
      <c r="F25" s="213"/>
      <c r="G25" s="213"/>
      <c r="H25" s="213"/>
      <c r="I25" s="213"/>
      <c r="J25" s="213"/>
      <c r="K25" s="213"/>
      <c r="L25" s="213"/>
      <c r="M25" s="213"/>
      <c r="N25" s="213"/>
      <c r="O25" s="213"/>
      <c r="P25" s="213"/>
      <c r="Q25" s="213"/>
      <c r="R25" s="213"/>
      <c r="S25" s="213"/>
      <c r="T25" s="213"/>
      <c r="U25" s="213"/>
      <c r="V25" s="213"/>
      <c r="W25" s="213"/>
      <c r="X25" s="213"/>
      <c r="Y25" s="213"/>
      <c r="Z25" s="213"/>
      <c r="AA25" s="213"/>
      <c r="AB25" s="214"/>
      <c r="AC25" s="39"/>
      <c r="AD25" s="42"/>
      <c r="AE25" s="42"/>
      <c r="AF25" s="42"/>
      <c r="AG25" s="42"/>
      <c r="AT25" s="45"/>
      <c r="AU25" s="45"/>
      <c r="AV25" s="45"/>
      <c r="AW25" s="45"/>
      <c r="AX25" s="46"/>
      <c r="AY25" s="46"/>
      <c r="BA25" s="47"/>
      <c r="BB25" s="47"/>
      <c r="BC25" s="48"/>
    </row>
    <row r="26" spans="1:55" s="43" customFormat="1" ht="17.25" customHeight="1" x14ac:dyDescent="0.25">
      <c r="A26" s="128"/>
      <c r="B26" s="226" t="s">
        <v>51</v>
      </c>
      <c r="C26" s="227"/>
      <c r="D26" s="49">
        <v>2015</v>
      </c>
      <c r="E26" s="31">
        <f>G26+I26+K26+M26+O26+Q26</f>
        <v>2508</v>
      </c>
      <c r="F26" s="31">
        <f>H26+J26+L26+N26+P26+R26</f>
        <v>2415</v>
      </c>
      <c r="G26" s="31">
        <f t="shared" ref="G26:R26" si="7">G28+G29+G30</f>
        <v>1578</v>
      </c>
      <c r="H26" s="31">
        <f t="shared" si="7"/>
        <v>1745</v>
      </c>
      <c r="I26" s="31">
        <f t="shared" si="7"/>
        <v>445</v>
      </c>
      <c r="J26" s="31">
        <f t="shared" si="7"/>
        <v>238</v>
      </c>
      <c r="K26" s="31">
        <f t="shared" si="7"/>
        <v>158</v>
      </c>
      <c r="L26" s="31">
        <f t="shared" si="7"/>
        <v>117</v>
      </c>
      <c r="M26" s="31">
        <f t="shared" si="7"/>
        <v>327</v>
      </c>
      <c r="N26" s="31">
        <f t="shared" si="7"/>
        <v>315</v>
      </c>
      <c r="O26" s="31">
        <f t="shared" si="7"/>
        <v>0</v>
      </c>
      <c r="P26" s="31">
        <f t="shared" si="7"/>
        <v>0</v>
      </c>
      <c r="Q26" s="31">
        <f t="shared" si="7"/>
        <v>0</v>
      </c>
      <c r="R26" s="31">
        <f t="shared" si="7"/>
        <v>0</v>
      </c>
      <c r="S26" s="138"/>
      <c r="T26" s="128"/>
      <c r="U26" s="33" t="e">
        <f>#REF!+#REF!+#REF!+#REF!+#REF!+#REF!</f>
        <v>#REF!</v>
      </c>
      <c r="V26" s="31">
        <f t="shared" ref="V26:AB26" si="8">V28+V29+V30</f>
        <v>57</v>
      </c>
      <c r="W26" s="31">
        <f>W28+W29+W30</f>
        <v>45</v>
      </c>
      <c r="X26" s="31">
        <f t="shared" si="8"/>
        <v>0</v>
      </c>
      <c r="Y26" s="31" t="e">
        <f t="shared" si="8"/>
        <v>#REF!</v>
      </c>
      <c r="Z26" s="31">
        <f t="shared" si="8"/>
        <v>0</v>
      </c>
      <c r="AA26" s="31" t="e">
        <f t="shared" si="8"/>
        <v>#REF!</v>
      </c>
      <c r="AB26" s="31" t="e">
        <f t="shared" si="8"/>
        <v>#REF!</v>
      </c>
      <c r="AC26" s="84" t="e">
        <f>#REF!+#REF!+#REF!+#REF!+#REF!+#REF!</f>
        <v>#REF!</v>
      </c>
      <c r="AD26" s="85" t="e">
        <f>#REF!+#REF!+#REF!+#REF!+#REF!+#REF!</f>
        <v>#REF!</v>
      </c>
      <c r="AE26" s="42"/>
      <c r="AF26" s="42"/>
      <c r="AG26" s="42"/>
      <c r="AT26" s="45"/>
      <c r="AU26" s="45"/>
      <c r="AV26" s="45"/>
      <c r="AW26" s="45"/>
      <c r="AX26" s="46"/>
      <c r="AY26" s="46"/>
      <c r="BA26" s="47"/>
      <c r="BB26" s="47"/>
      <c r="BC26" s="48"/>
    </row>
    <row r="27" spans="1:55" s="43" customFormat="1" ht="26.25" customHeight="1" x14ac:dyDescent="0.25">
      <c r="A27" s="148"/>
      <c r="B27" s="220" t="s">
        <v>130</v>
      </c>
      <c r="C27" s="221"/>
      <c r="D27" s="127"/>
      <c r="E27" s="38"/>
      <c r="F27" s="149">
        <f>F26/E26</f>
        <v>0.96291866028708128</v>
      </c>
      <c r="G27" s="149"/>
      <c r="H27" s="149">
        <f>H26/G26</f>
        <v>1.105830164765526</v>
      </c>
      <c r="I27" s="149"/>
      <c r="J27" s="149">
        <f>J26/I26</f>
        <v>0.53483146067415732</v>
      </c>
      <c r="K27" s="149"/>
      <c r="L27" s="149">
        <f>L26/K26</f>
        <v>0.740506329113924</v>
      </c>
      <c r="M27" s="149"/>
      <c r="N27" s="149">
        <f>N26/M26</f>
        <v>0.96330275229357798</v>
      </c>
      <c r="O27" s="149"/>
      <c r="P27" s="149" t="s">
        <v>129</v>
      </c>
      <c r="Q27" s="149"/>
      <c r="R27" s="149" t="s">
        <v>129</v>
      </c>
      <c r="S27" s="150"/>
      <c r="T27" s="151"/>
      <c r="U27" s="152"/>
      <c r="V27" s="149"/>
      <c r="W27" s="149">
        <f>W26/V26</f>
        <v>0.78947368421052633</v>
      </c>
      <c r="X27" s="38"/>
      <c r="Y27" s="38"/>
      <c r="Z27" s="38"/>
      <c r="AA27" s="38"/>
      <c r="AB27" s="38"/>
      <c r="AC27" s="39"/>
      <c r="AD27" s="39"/>
      <c r="AE27" s="40"/>
      <c r="AF27" s="41"/>
      <c r="AG27" s="42"/>
      <c r="AM27" s="44"/>
      <c r="AN27" s="44"/>
      <c r="AO27" s="44"/>
      <c r="AP27" s="44"/>
      <c r="AT27" s="45"/>
      <c r="AU27" s="45"/>
      <c r="AV27" s="45"/>
      <c r="AW27" s="45"/>
      <c r="AX27" s="46"/>
      <c r="AY27" s="46"/>
      <c r="BA27" s="47"/>
      <c r="BB27" s="47"/>
      <c r="BC27" s="48"/>
    </row>
    <row r="28" spans="1:55" s="43" customFormat="1" ht="189.75" customHeight="1" x14ac:dyDescent="0.25">
      <c r="A28" s="139" t="s">
        <v>52</v>
      </c>
      <c r="B28" s="142" t="s">
        <v>53</v>
      </c>
      <c r="C28" s="170" t="s">
        <v>140</v>
      </c>
      <c r="D28" s="145">
        <v>2015</v>
      </c>
      <c r="E28" s="53">
        <f t="shared" ref="E28:F30" si="9">G28+I28+K28+M28+O28+Q28</f>
        <v>2508</v>
      </c>
      <c r="F28" s="53">
        <f t="shared" si="9"/>
        <v>2415</v>
      </c>
      <c r="G28" s="54">
        <v>1578</v>
      </c>
      <c r="H28" s="54">
        <v>1745</v>
      </c>
      <c r="I28" s="54">
        <v>445</v>
      </c>
      <c r="J28" s="54">
        <v>238</v>
      </c>
      <c r="K28" s="54">
        <v>158</v>
      </c>
      <c r="L28" s="54">
        <v>117</v>
      </c>
      <c r="M28" s="54">
        <v>327</v>
      </c>
      <c r="N28" s="54">
        <v>315</v>
      </c>
      <c r="O28" s="54"/>
      <c r="P28" s="54"/>
      <c r="Q28" s="54"/>
      <c r="R28" s="54"/>
      <c r="S28" s="140"/>
      <c r="T28" s="141"/>
      <c r="U28" s="87"/>
      <c r="V28" s="54">
        <v>33</v>
      </c>
      <c r="W28" s="54">
        <v>21</v>
      </c>
      <c r="X28" s="62">
        <v>0</v>
      </c>
      <c r="Y28" s="54" t="e">
        <f>SUM(Z28:AB28)</f>
        <v>#REF!</v>
      </c>
      <c r="Z28" s="54">
        <v>0</v>
      </c>
      <c r="AA28" s="54" t="e">
        <f>(V28+#REF!+#REF!)*[1]зп!E10*12*0.13*0.735/1000</f>
        <v>#REF!</v>
      </c>
      <c r="AB28" s="54" t="e">
        <f>(V28+#REF!+#REF!)*[1]зп!E10*12*0.13*0.265/1000</f>
        <v>#REF!</v>
      </c>
      <c r="AC28" s="88"/>
      <c r="AD28" s="89"/>
      <c r="AE28" s="42"/>
      <c r="AF28" s="42"/>
      <c r="AG28" s="42"/>
      <c r="AT28" s="45"/>
      <c r="AU28" s="45"/>
      <c r="AV28" s="45"/>
      <c r="AW28" s="45"/>
      <c r="AX28" s="46"/>
      <c r="AY28" s="46"/>
      <c r="BA28" s="47"/>
      <c r="BB28" s="47"/>
      <c r="BC28" s="48"/>
    </row>
    <row r="29" spans="1:55" s="43" customFormat="1" ht="93.75" customHeight="1" x14ac:dyDescent="0.25">
      <c r="A29" s="139" t="s">
        <v>54</v>
      </c>
      <c r="B29" s="142" t="s">
        <v>55</v>
      </c>
      <c r="C29" s="170" t="s">
        <v>56</v>
      </c>
      <c r="D29" s="52">
        <v>2015</v>
      </c>
      <c r="E29" s="53">
        <f t="shared" si="9"/>
        <v>0</v>
      </c>
      <c r="F29" s="53">
        <f t="shared" si="9"/>
        <v>0</v>
      </c>
      <c r="G29" s="54"/>
      <c r="H29" s="54"/>
      <c r="I29" s="54"/>
      <c r="J29" s="54"/>
      <c r="K29" s="90"/>
      <c r="L29" s="90"/>
      <c r="M29" s="54"/>
      <c r="N29" s="54"/>
      <c r="O29" s="54"/>
      <c r="P29" s="54"/>
      <c r="Q29" s="54"/>
      <c r="R29" s="54"/>
      <c r="S29" s="140"/>
      <c r="T29" s="141"/>
      <c r="U29" s="87"/>
      <c r="V29" s="54">
        <v>24</v>
      </c>
      <c r="W29" s="54">
        <v>24</v>
      </c>
      <c r="X29" s="62">
        <v>0</v>
      </c>
      <c r="Y29" s="54" t="e">
        <f>SUM(Z29:AB29)</f>
        <v>#REF!</v>
      </c>
      <c r="Z29" s="54">
        <v>0</v>
      </c>
      <c r="AA29" s="54" t="e">
        <f>(V29+#REF!+#REF!)*[1]зп!$E$3*12*0.13*0.735/1000+X29*[1]зп!$E$2*12*0.13*0.735/1000</f>
        <v>#REF!</v>
      </c>
      <c r="AB29" s="54" t="e">
        <f>(V29+#REF!+#REF!)*[1]зп!$E$3*12*0.13*0.265/1000+X29*[1]зп!$E$2*12*0.13*0.265/1000</f>
        <v>#REF!</v>
      </c>
      <c r="AC29" s="88"/>
      <c r="AD29" s="89"/>
      <c r="AE29" s="42"/>
      <c r="AF29" s="42"/>
      <c r="AG29" s="42"/>
      <c r="AT29" s="45"/>
      <c r="AU29" s="45"/>
      <c r="AV29" s="45"/>
      <c r="AW29" s="45"/>
      <c r="AX29" s="46"/>
      <c r="AY29" s="46"/>
      <c r="BA29" s="47"/>
      <c r="BB29" s="47"/>
      <c r="BC29" s="48"/>
    </row>
    <row r="30" spans="1:55" s="43" customFormat="1" ht="149.25" hidden="1" customHeight="1" x14ac:dyDescent="0.25">
      <c r="A30" s="139" t="s">
        <v>57</v>
      </c>
      <c r="B30" s="142" t="s">
        <v>58</v>
      </c>
      <c r="C30" s="156" t="s">
        <v>59</v>
      </c>
      <c r="D30" s="52">
        <v>2015</v>
      </c>
      <c r="E30" s="53">
        <f t="shared" si="9"/>
        <v>0</v>
      </c>
      <c r="F30" s="53">
        <f t="shared" si="9"/>
        <v>0</v>
      </c>
      <c r="G30" s="54"/>
      <c r="H30" s="54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131"/>
      <c r="T30" s="143"/>
      <c r="U30" s="87"/>
      <c r="V30" s="54"/>
      <c r="W30" s="54"/>
      <c r="X30" s="62">
        <f>INT((E30*0.7)/1000)</f>
        <v>0</v>
      </c>
      <c r="Y30" s="54">
        <f>SUM(Z30:AB30)</f>
        <v>0</v>
      </c>
      <c r="Z30" s="54">
        <v>0</v>
      </c>
      <c r="AA30" s="54">
        <v>0</v>
      </c>
      <c r="AB30" s="54">
        <v>0</v>
      </c>
      <c r="AC30" s="88"/>
      <c r="AD30" s="89"/>
      <c r="AE30" s="42"/>
      <c r="AF30" s="42"/>
      <c r="AG30" s="42"/>
      <c r="AT30" s="45"/>
      <c r="AU30" s="45"/>
      <c r="AV30" s="45"/>
      <c r="AW30" s="45"/>
      <c r="AX30" s="46"/>
      <c r="AY30" s="46"/>
      <c r="BA30" s="47"/>
      <c r="BB30" s="47"/>
      <c r="BC30" s="48"/>
    </row>
    <row r="31" spans="1:55" s="12" customFormat="1" ht="22.5" customHeight="1" x14ac:dyDescent="0.2">
      <c r="A31" s="212" t="s">
        <v>60</v>
      </c>
      <c r="B31" s="213"/>
      <c r="C31" s="213"/>
      <c r="D31" s="213"/>
      <c r="E31" s="213"/>
      <c r="F31" s="213"/>
      <c r="G31" s="213"/>
      <c r="H31" s="213"/>
      <c r="I31" s="213"/>
      <c r="J31" s="213"/>
      <c r="K31" s="213"/>
      <c r="L31" s="213"/>
      <c r="M31" s="213"/>
      <c r="N31" s="213"/>
      <c r="O31" s="213"/>
      <c r="P31" s="213"/>
      <c r="Q31" s="213"/>
      <c r="R31" s="213"/>
      <c r="S31" s="213"/>
      <c r="T31" s="213"/>
      <c r="U31" s="213"/>
      <c r="V31" s="213"/>
      <c r="W31" s="213"/>
      <c r="X31" s="213"/>
      <c r="Y31" s="213"/>
      <c r="Z31" s="213"/>
      <c r="AA31" s="213"/>
      <c r="AB31" s="214"/>
      <c r="AC31" s="11"/>
      <c r="AD31" s="91"/>
      <c r="AE31" s="91"/>
      <c r="AF31" s="91"/>
      <c r="AG31" s="91"/>
      <c r="AT31" s="18"/>
      <c r="AU31" s="18"/>
      <c r="AV31" s="18"/>
      <c r="AW31" s="18"/>
      <c r="AX31" s="19"/>
      <c r="AY31" s="19"/>
      <c r="BA31" s="20"/>
      <c r="BB31" s="20"/>
      <c r="BC31" s="21"/>
    </row>
    <row r="32" spans="1:55" s="12" customFormat="1" ht="15.75" customHeight="1" x14ac:dyDescent="0.2">
      <c r="A32" s="128"/>
      <c r="B32" s="226" t="s">
        <v>61</v>
      </c>
      <c r="C32" s="227"/>
      <c r="D32" s="49">
        <v>2015</v>
      </c>
      <c r="E32" s="51">
        <f>E35+E36+E38+E39+E40+E41+E42+E44+E45+E46+E48</f>
        <v>309764</v>
      </c>
      <c r="F32" s="51">
        <f t="shared" ref="F32:AJ32" si="10">F35+F36+F38+F39+F40+F41+F42+F44+F45+F46+F48</f>
        <v>305782</v>
      </c>
      <c r="G32" s="51">
        <f t="shared" si="10"/>
        <v>0</v>
      </c>
      <c r="H32" s="51">
        <f t="shared" si="10"/>
        <v>0</v>
      </c>
      <c r="I32" s="51">
        <f t="shared" si="10"/>
        <v>105830</v>
      </c>
      <c r="J32" s="51">
        <f t="shared" si="10"/>
        <v>94638</v>
      </c>
      <c r="K32" s="51">
        <f t="shared" si="10"/>
        <v>19454</v>
      </c>
      <c r="L32" s="51">
        <f>L35+L36+L38+L39+L40+L41+L42+L44+L45+L46+L48</f>
        <v>16955</v>
      </c>
      <c r="M32" s="51">
        <f t="shared" si="10"/>
        <v>30095</v>
      </c>
      <c r="N32" s="51">
        <f t="shared" si="10"/>
        <v>90980</v>
      </c>
      <c r="O32" s="51">
        <f t="shared" si="10"/>
        <v>0</v>
      </c>
      <c r="P32" s="51">
        <f t="shared" si="10"/>
        <v>0</v>
      </c>
      <c r="Q32" s="51">
        <f t="shared" si="10"/>
        <v>154385</v>
      </c>
      <c r="R32" s="51">
        <f t="shared" si="10"/>
        <v>103209</v>
      </c>
      <c r="S32" s="51">
        <f t="shared" si="10"/>
        <v>0</v>
      </c>
      <c r="T32" s="51">
        <f t="shared" si="10"/>
        <v>0</v>
      </c>
      <c r="U32" s="51">
        <f t="shared" si="10"/>
        <v>0</v>
      </c>
      <c r="V32" s="51">
        <f t="shared" si="10"/>
        <v>0</v>
      </c>
      <c r="W32" s="51">
        <f t="shared" si="10"/>
        <v>0</v>
      </c>
      <c r="X32" s="51">
        <f t="shared" si="10"/>
        <v>34</v>
      </c>
      <c r="Y32" s="51" t="e">
        <f t="shared" si="10"/>
        <v>#REF!</v>
      </c>
      <c r="Z32" s="51">
        <f t="shared" si="10"/>
        <v>0</v>
      </c>
      <c r="AA32" s="51" t="e">
        <f t="shared" si="10"/>
        <v>#REF!</v>
      </c>
      <c r="AB32" s="51" t="e">
        <f t="shared" si="10"/>
        <v>#REF!</v>
      </c>
      <c r="AC32" s="51">
        <f t="shared" si="10"/>
        <v>0</v>
      </c>
      <c r="AD32" s="51">
        <f t="shared" si="10"/>
        <v>0</v>
      </c>
      <c r="AE32" s="51">
        <f t="shared" si="10"/>
        <v>0</v>
      </c>
      <c r="AF32" s="51">
        <f t="shared" si="10"/>
        <v>0</v>
      </c>
      <c r="AG32" s="51">
        <f t="shared" si="10"/>
        <v>0</v>
      </c>
      <c r="AH32" s="51">
        <f t="shared" si="10"/>
        <v>0</v>
      </c>
      <c r="AI32" s="51">
        <f t="shared" si="10"/>
        <v>0</v>
      </c>
      <c r="AJ32" s="51">
        <f t="shared" si="10"/>
        <v>0</v>
      </c>
      <c r="AT32" s="18"/>
      <c r="AU32" s="18"/>
      <c r="AV32" s="18"/>
      <c r="AW32" s="18"/>
      <c r="AX32" s="19"/>
      <c r="AY32" s="19"/>
      <c r="BA32" s="20"/>
      <c r="BB32" s="20"/>
      <c r="BC32" s="21"/>
    </row>
    <row r="33" spans="1:55" s="43" customFormat="1" ht="26.25" customHeight="1" x14ac:dyDescent="0.25">
      <c r="A33" s="148"/>
      <c r="B33" s="220" t="s">
        <v>130</v>
      </c>
      <c r="C33" s="221"/>
      <c r="D33" s="127"/>
      <c r="E33" s="38"/>
      <c r="F33" s="149">
        <f>F32/E32</f>
        <v>0.98714505236244365</v>
      </c>
      <c r="G33" s="149"/>
      <c r="H33" s="149" t="s">
        <v>129</v>
      </c>
      <c r="I33" s="149"/>
      <c r="J33" s="149">
        <f>J32/I32</f>
        <v>0.89424548804686765</v>
      </c>
      <c r="K33" s="149"/>
      <c r="L33" s="149">
        <f>L32/K32</f>
        <v>0.87154312737740314</v>
      </c>
      <c r="M33" s="149"/>
      <c r="N33" s="149">
        <f>N32/M32</f>
        <v>3.0230935371324139</v>
      </c>
      <c r="O33" s="149"/>
      <c r="P33" s="149" t="s">
        <v>129</v>
      </c>
      <c r="Q33" s="149"/>
      <c r="R33" s="149">
        <f>R32/Q32</f>
        <v>0.66851701914046058</v>
      </c>
      <c r="S33" s="150"/>
      <c r="T33" s="151"/>
      <c r="U33" s="152"/>
      <c r="V33" s="149"/>
      <c r="W33" s="149" t="s">
        <v>129</v>
      </c>
      <c r="X33" s="38"/>
      <c r="Y33" s="38"/>
      <c r="Z33" s="38"/>
      <c r="AA33" s="38"/>
      <c r="AB33" s="38"/>
      <c r="AC33" s="39"/>
      <c r="AD33" s="39"/>
      <c r="AE33" s="40"/>
      <c r="AF33" s="41"/>
      <c r="AG33" s="42"/>
      <c r="AM33" s="44"/>
      <c r="AN33" s="44"/>
      <c r="AO33" s="44"/>
      <c r="AP33" s="44"/>
      <c r="AT33" s="45"/>
      <c r="AU33" s="45"/>
      <c r="AV33" s="45"/>
      <c r="AW33" s="45"/>
      <c r="AX33" s="46"/>
      <c r="AY33" s="46"/>
      <c r="BA33" s="47"/>
      <c r="BB33" s="47"/>
      <c r="BC33" s="48"/>
    </row>
    <row r="34" spans="1:55" s="12" customFormat="1" ht="24.75" customHeight="1" x14ac:dyDescent="0.2">
      <c r="A34" s="223" t="s">
        <v>62</v>
      </c>
      <c r="B34" s="224"/>
      <c r="C34" s="224"/>
      <c r="D34" s="224"/>
      <c r="E34" s="224"/>
      <c r="F34" s="224"/>
      <c r="G34" s="224"/>
      <c r="H34" s="224"/>
      <c r="I34" s="224"/>
      <c r="J34" s="224"/>
      <c r="K34" s="224"/>
      <c r="L34" s="224"/>
      <c r="M34" s="224"/>
      <c r="N34" s="224"/>
      <c r="O34" s="224"/>
      <c r="P34" s="224"/>
      <c r="Q34" s="224"/>
      <c r="R34" s="224"/>
      <c r="S34" s="224"/>
      <c r="T34" s="224"/>
      <c r="U34" s="224"/>
      <c r="V34" s="224"/>
      <c r="W34" s="224"/>
      <c r="X34" s="224"/>
      <c r="Y34" s="224"/>
      <c r="Z34" s="224"/>
      <c r="AA34" s="224"/>
      <c r="AB34" s="225"/>
      <c r="AC34" s="11"/>
      <c r="AT34" s="18"/>
      <c r="AU34" s="18"/>
      <c r="AV34" s="18"/>
      <c r="AW34" s="18"/>
      <c r="AX34" s="19"/>
      <c r="AY34" s="19"/>
      <c r="BA34" s="20"/>
      <c r="BB34" s="20"/>
      <c r="BC34" s="21"/>
    </row>
    <row r="35" spans="1:55" s="12" customFormat="1" ht="209.25" customHeight="1" x14ac:dyDescent="0.2">
      <c r="A35" s="142" t="s">
        <v>63</v>
      </c>
      <c r="B35" s="142" t="s">
        <v>64</v>
      </c>
      <c r="C35" s="170" t="s">
        <v>148</v>
      </c>
      <c r="D35" s="52">
        <v>2015</v>
      </c>
      <c r="E35" s="53">
        <f t="shared" ref="E35:F36" si="11">G35+I35+K35+M35+O35+Q35</f>
        <v>18856</v>
      </c>
      <c r="F35" s="53">
        <f t="shared" si="11"/>
        <v>15532</v>
      </c>
      <c r="G35" s="54"/>
      <c r="H35" s="54"/>
      <c r="I35" s="54">
        <v>15670</v>
      </c>
      <c r="J35" s="54">
        <v>11371</v>
      </c>
      <c r="K35" s="54">
        <f>3186</f>
        <v>3186</v>
      </c>
      <c r="L35" s="54">
        <v>4161</v>
      </c>
      <c r="M35" s="54"/>
      <c r="N35" s="54"/>
      <c r="O35" s="54"/>
      <c r="P35" s="54"/>
      <c r="Q35" s="54"/>
      <c r="R35" s="54"/>
      <c r="S35" s="229"/>
      <c r="T35" s="230"/>
      <c r="U35" s="87"/>
      <c r="V35" s="54"/>
      <c r="W35" s="54"/>
      <c r="X35" s="62">
        <v>0</v>
      </c>
      <c r="Y35" s="54" t="e">
        <f>SUM(Z35:AB35)</f>
        <v>#REF!</v>
      </c>
      <c r="Z35" s="54">
        <v>0</v>
      </c>
      <c r="AA35" s="54" t="e">
        <f>(V35+#REF!+#REF!)*[1]зп!$E$3*12*0.13*0.735/1000+X35*[1]зп!$E$2*12*0.13*0.735/1000</f>
        <v>#REF!</v>
      </c>
      <c r="AB35" s="54" t="e">
        <f>(V35+#REF!+#REF!)*[1]зп!$E$3*12*0.13*0.265/1000+X35*[1]зп!$E$2*12*0.13*0.265/1000</f>
        <v>#REF!</v>
      </c>
      <c r="AC35" s="11"/>
      <c r="AT35" s="18"/>
      <c r="AU35" s="18"/>
      <c r="AV35" s="18"/>
      <c r="AW35" s="18"/>
      <c r="AX35" s="19"/>
      <c r="AY35" s="19"/>
      <c r="BA35" s="20"/>
      <c r="BB35" s="20"/>
      <c r="BC35" s="21"/>
    </row>
    <row r="36" spans="1:55" s="12" customFormat="1" ht="136.5" customHeight="1" x14ac:dyDescent="0.2">
      <c r="A36" s="142" t="s">
        <v>65</v>
      </c>
      <c r="B36" s="142" t="s">
        <v>66</v>
      </c>
      <c r="C36" s="170" t="s">
        <v>128</v>
      </c>
      <c r="D36" s="52">
        <v>2015</v>
      </c>
      <c r="E36" s="53">
        <f t="shared" si="11"/>
        <v>5000</v>
      </c>
      <c r="F36" s="53">
        <f t="shared" si="11"/>
        <v>4668</v>
      </c>
      <c r="G36" s="54"/>
      <c r="H36" s="54"/>
      <c r="I36" s="54"/>
      <c r="J36" s="54"/>
      <c r="K36" s="54">
        <v>5000</v>
      </c>
      <c r="L36" s="54">
        <v>4668</v>
      </c>
      <c r="M36" s="92"/>
      <c r="N36" s="92"/>
      <c r="O36" s="92"/>
      <c r="P36" s="92"/>
      <c r="Q36" s="92"/>
      <c r="R36" s="92"/>
      <c r="S36" s="229"/>
      <c r="T36" s="230"/>
      <c r="U36" s="93"/>
      <c r="V36" s="92"/>
      <c r="W36" s="92"/>
      <c r="X36" s="62">
        <f>INT((E36)/5965)</f>
        <v>0</v>
      </c>
      <c r="Y36" s="54" t="e">
        <f>SUM(Z36:AB36)</f>
        <v>#REF!</v>
      </c>
      <c r="Z36" s="54">
        <v>0</v>
      </c>
      <c r="AA36" s="54" t="e">
        <f>(V36+#REF!+#REF!)*[1]зп!$E$3*12*0.13*0.735/1000+X36*[1]зп!$E$2*12*0.13*0.735/1000</f>
        <v>#REF!</v>
      </c>
      <c r="AB36" s="54" t="e">
        <f>(V36+#REF!+#REF!)*[1]зп!$E$3*12*0.13*0.265/1000+X36*[1]зп!$E$2*12*0.13*0.265/1000</f>
        <v>#REF!</v>
      </c>
      <c r="AC36" s="11"/>
      <c r="AT36" s="18"/>
      <c r="AU36" s="18"/>
      <c r="AV36" s="18"/>
      <c r="AW36" s="18"/>
      <c r="AX36" s="19"/>
      <c r="AY36" s="19"/>
      <c r="BA36" s="20"/>
      <c r="BB36" s="20"/>
      <c r="BC36" s="21"/>
    </row>
    <row r="37" spans="1:55" s="12" customFormat="1" ht="21.75" customHeight="1" x14ac:dyDescent="0.2">
      <c r="A37" s="223" t="s">
        <v>67</v>
      </c>
      <c r="B37" s="224"/>
      <c r="C37" s="224"/>
      <c r="D37" s="224"/>
      <c r="E37" s="224"/>
      <c r="F37" s="224"/>
      <c r="G37" s="224"/>
      <c r="H37" s="224"/>
      <c r="I37" s="224"/>
      <c r="J37" s="224"/>
      <c r="K37" s="224"/>
      <c r="L37" s="224"/>
      <c r="M37" s="224"/>
      <c r="N37" s="224"/>
      <c r="O37" s="224"/>
      <c r="P37" s="224"/>
      <c r="Q37" s="224"/>
      <c r="R37" s="224"/>
      <c r="S37" s="224"/>
      <c r="T37" s="224"/>
      <c r="U37" s="224"/>
      <c r="V37" s="224"/>
      <c r="W37" s="224"/>
      <c r="X37" s="224"/>
      <c r="Y37" s="224"/>
      <c r="Z37" s="224"/>
      <c r="AA37" s="224"/>
      <c r="AB37" s="225"/>
      <c r="AC37" s="11"/>
      <c r="AT37" s="18"/>
      <c r="AU37" s="18"/>
      <c r="AV37" s="18"/>
      <c r="AW37" s="18"/>
      <c r="AX37" s="19"/>
      <c r="AY37" s="19"/>
      <c r="BA37" s="20"/>
      <c r="BB37" s="20"/>
      <c r="BC37" s="21"/>
    </row>
    <row r="38" spans="1:55" s="12" customFormat="1" ht="41.25" customHeight="1" x14ac:dyDescent="0.2">
      <c r="A38" s="142" t="s">
        <v>68</v>
      </c>
      <c r="B38" s="161" t="s">
        <v>69</v>
      </c>
      <c r="C38" s="170" t="s">
        <v>70</v>
      </c>
      <c r="D38" s="52">
        <v>2015</v>
      </c>
      <c r="E38" s="53">
        <f t="shared" ref="E38:F38" si="12">G38+I38+K38+M38+O38+Q38</f>
        <v>1130</v>
      </c>
      <c r="F38" s="53">
        <f t="shared" si="12"/>
        <v>0</v>
      </c>
      <c r="G38" s="56"/>
      <c r="H38" s="56"/>
      <c r="I38" s="56">
        <v>1130</v>
      </c>
      <c r="J38" s="56"/>
      <c r="K38" s="56"/>
      <c r="L38" s="56"/>
      <c r="M38" s="56"/>
      <c r="N38" s="56"/>
      <c r="O38" s="56"/>
      <c r="P38" s="56"/>
      <c r="Q38" s="56"/>
      <c r="R38" s="56"/>
      <c r="S38" s="131"/>
      <c r="T38" s="131"/>
      <c r="U38" s="87"/>
      <c r="V38" s="54"/>
      <c r="W38" s="54"/>
      <c r="X38" s="62">
        <f>INT((E38)/5965)</f>
        <v>0</v>
      </c>
      <c r="Y38" s="54" t="e">
        <f>SUM(Z38:AB38)</f>
        <v>#REF!</v>
      </c>
      <c r="Z38" s="54">
        <v>0</v>
      </c>
      <c r="AA38" s="54" t="e">
        <f>(V38+#REF!+#REF!)*[1]зп!$E$3*12*0.13*0.735/1000+X38*[1]зп!$E$2*12*0.13*0.735/1000</f>
        <v>#REF!</v>
      </c>
      <c r="AB38" s="54" t="e">
        <f>(V38+#REF!+#REF!)*[1]зп!$E$3*12*0.13*0.265/1000+X38*[1]зп!$E$2*12*0.13*0.265/1000</f>
        <v>#REF!</v>
      </c>
      <c r="AC38" s="11"/>
      <c r="AT38" s="18"/>
      <c r="AU38" s="18"/>
      <c r="AV38" s="18"/>
      <c r="AW38" s="18"/>
      <c r="AX38" s="19"/>
      <c r="AY38" s="19"/>
      <c r="BA38" s="20"/>
      <c r="BB38" s="20"/>
      <c r="BC38" s="21"/>
    </row>
    <row r="39" spans="1:55" s="12" customFormat="1" ht="102.75" customHeight="1" x14ac:dyDescent="0.2">
      <c r="A39" s="142" t="s">
        <v>71</v>
      </c>
      <c r="B39" s="142" t="s">
        <v>72</v>
      </c>
      <c r="C39" s="170" t="s">
        <v>127</v>
      </c>
      <c r="D39" s="52">
        <v>2015</v>
      </c>
      <c r="E39" s="53">
        <f t="shared" ref="E39:F40" si="13">G39+I39+K39+M39+O39+Q39</f>
        <v>7873</v>
      </c>
      <c r="F39" s="53">
        <f t="shared" si="13"/>
        <v>200</v>
      </c>
      <c r="G39" s="56"/>
      <c r="H39" s="56"/>
      <c r="I39" s="56">
        <v>4857</v>
      </c>
      <c r="J39" s="56"/>
      <c r="K39" s="56">
        <v>555</v>
      </c>
      <c r="L39" s="56">
        <v>200</v>
      </c>
      <c r="M39" s="56">
        <v>2461</v>
      </c>
      <c r="N39" s="56"/>
      <c r="O39" s="56"/>
      <c r="P39" s="56"/>
      <c r="Q39" s="56"/>
      <c r="R39" s="56"/>
      <c r="S39" s="131"/>
      <c r="T39" s="131"/>
      <c r="U39" s="87"/>
      <c r="V39" s="54"/>
      <c r="W39" s="54"/>
      <c r="X39" s="62">
        <v>0</v>
      </c>
      <c r="Y39" s="54"/>
      <c r="Z39" s="54">
        <v>0</v>
      </c>
      <c r="AA39" s="54" t="e">
        <f>(V39+#REF!+#REF!)*[1]зп!$E$3*12*0.13*0.735/1000+X39*[1]зп!$E$2*12*0.13*0.735/1000</f>
        <v>#REF!</v>
      </c>
      <c r="AB39" s="54" t="e">
        <f>(V39+#REF!+#REF!)*[1]зп!$E$3*12*0.13*0.265/1000+X39*[1]зп!$E$2*12*0.13*0.265/1000</f>
        <v>#REF!</v>
      </c>
      <c r="AC39" s="11"/>
      <c r="AT39" s="18"/>
      <c r="AU39" s="18"/>
      <c r="AV39" s="18"/>
      <c r="AW39" s="18"/>
      <c r="AX39" s="19"/>
      <c r="AY39" s="19"/>
      <c r="BA39" s="20"/>
      <c r="BB39" s="20"/>
      <c r="BC39" s="21"/>
    </row>
    <row r="40" spans="1:55" s="12" customFormat="1" ht="74.25" customHeight="1" x14ac:dyDescent="0.2">
      <c r="A40" s="176" t="s">
        <v>73</v>
      </c>
      <c r="B40" s="176" t="s">
        <v>74</v>
      </c>
      <c r="C40" s="170" t="s">
        <v>128</v>
      </c>
      <c r="D40" s="52">
        <v>2015</v>
      </c>
      <c r="E40" s="53">
        <f t="shared" si="13"/>
        <v>500</v>
      </c>
      <c r="F40" s="53">
        <f t="shared" si="13"/>
        <v>150</v>
      </c>
      <c r="G40" s="56"/>
      <c r="H40" s="56"/>
      <c r="I40" s="56"/>
      <c r="J40" s="56"/>
      <c r="K40" s="56">
        <v>500</v>
      </c>
      <c r="L40" s="56">
        <v>150</v>
      </c>
      <c r="M40" s="56"/>
      <c r="N40" s="56"/>
      <c r="O40" s="56"/>
      <c r="P40" s="56"/>
      <c r="Q40" s="56"/>
      <c r="R40" s="56"/>
      <c r="S40" s="131"/>
      <c r="T40" s="131"/>
      <c r="U40" s="87"/>
      <c r="V40" s="54"/>
      <c r="W40" s="54"/>
      <c r="X40" s="62">
        <f>INT((E40)/5965)</f>
        <v>0</v>
      </c>
      <c r="Y40" s="54" t="e">
        <f>SUM(Z40:AB40)</f>
        <v>#REF!</v>
      </c>
      <c r="Z40" s="54">
        <v>0</v>
      </c>
      <c r="AA40" s="54" t="e">
        <f>(V40+#REF!+#REF!)*[1]зп!$E$3*12*0.13*0.735/1000+X40*[1]зп!$E$2*12*0.13*0.735/1000</f>
        <v>#REF!</v>
      </c>
      <c r="AB40" s="54" t="e">
        <f>(V40+#REF!+#REF!)*[1]зп!$E$3*12*0.13*0.265/1000+X40*[1]зп!$E$2*12*0.13*0.265/1000</f>
        <v>#REF!</v>
      </c>
      <c r="AC40" s="11"/>
      <c r="AT40" s="18"/>
      <c r="AU40" s="18"/>
      <c r="AV40" s="18"/>
      <c r="AW40" s="18"/>
      <c r="AX40" s="19"/>
      <c r="AY40" s="19"/>
      <c r="BA40" s="20"/>
      <c r="BB40" s="20"/>
      <c r="BC40" s="21"/>
    </row>
    <row r="41" spans="1:55" s="12" customFormat="1" ht="175.5" customHeight="1" x14ac:dyDescent="0.2">
      <c r="A41" s="142" t="s">
        <v>75</v>
      </c>
      <c r="B41" s="142" t="s">
        <v>76</v>
      </c>
      <c r="C41" s="170" t="s">
        <v>141</v>
      </c>
      <c r="D41" s="52">
        <v>2015</v>
      </c>
      <c r="E41" s="53">
        <f t="shared" ref="E41:F42" si="14">G41+I41+K41+M41+O41+Q41</f>
        <v>4000</v>
      </c>
      <c r="F41" s="53">
        <f t="shared" si="14"/>
        <v>4341</v>
      </c>
      <c r="G41" s="56"/>
      <c r="H41" s="56"/>
      <c r="I41" s="56"/>
      <c r="J41" s="56">
        <v>1312</v>
      </c>
      <c r="K41" s="56">
        <v>4000</v>
      </c>
      <c r="L41" s="56">
        <v>3029</v>
      </c>
      <c r="M41" s="56"/>
      <c r="N41" s="56"/>
      <c r="O41" s="56"/>
      <c r="P41" s="56"/>
      <c r="Q41" s="56"/>
      <c r="R41" s="56"/>
      <c r="S41" s="144"/>
      <c r="T41" s="129"/>
      <c r="U41" s="87"/>
      <c r="V41" s="54"/>
      <c r="W41" s="54"/>
      <c r="X41" s="62">
        <f>INT((E41)/5965)</f>
        <v>0</v>
      </c>
      <c r="Y41" s="54" t="e">
        <f>SUM(Z41:AB41)</f>
        <v>#REF!</v>
      </c>
      <c r="Z41" s="54">
        <v>0</v>
      </c>
      <c r="AA41" s="54" t="e">
        <f>(V41+#REF!+#REF!)*[1]зп!$E$3*12*0.13*0.735/1000+X41*[1]зп!$E$2*12*0.13*0.735/1000</f>
        <v>#REF!</v>
      </c>
      <c r="AB41" s="54" t="e">
        <f>(V41+#REF!+#REF!)*[1]зп!$E$3*12*0.13*0.265/1000+X41*[1]зп!$E$2*12*0.13*0.265/1000</f>
        <v>#REF!</v>
      </c>
      <c r="AC41" s="11"/>
      <c r="AT41" s="18"/>
      <c r="AU41" s="18"/>
      <c r="AV41" s="18"/>
      <c r="AW41" s="18"/>
      <c r="AX41" s="19"/>
      <c r="AY41" s="19"/>
      <c r="BA41" s="20"/>
      <c r="BB41" s="20"/>
      <c r="BC41" s="21"/>
    </row>
    <row r="42" spans="1:55" s="12" customFormat="1" ht="160.5" customHeight="1" x14ac:dyDescent="0.2">
      <c r="A42" s="142" t="s">
        <v>77</v>
      </c>
      <c r="B42" s="161" t="s">
        <v>78</v>
      </c>
      <c r="C42" s="170" t="s">
        <v>133</v>
      </c>
      <c r="D42" s="52">
        <v>2015</v>
      </c>
      <c r="E42" s="53">
        <f t="shared" si="14"/>
        <v>27634</v>
      </c>
      <c r="F42" s="53">
        <f t="shared" si="14"/>
        <v>28965</v>
      </c>
      <c r="G42" s="56"/>
      <c r="H42" s="56"/>
      <c r="I42" s="56"/>
      <c r="J42" s="56"/>
      <c r="K42" s="56"/>
      <c r="L42" s="56"/>
      <c r="M42" s="56">
        <v>27634</v>
      </c>
      <c r="N42" s="56">
        <v>28965</v>
      </c>
      <c r="O42" s="56"/>
      <c r="P42" s="56"/>
      <c r="Q42" s="56"/>
      <c r="R42" s="56"/>
      <c r="S42" s="144"/>
      <c r="T42" s="143"/>
      <c r="U42" s="87"/>
      <c r="V42" s="54"/>
      <c r="W42" s="54"/>
      <c r="X42" s="62">
        <f>INT((E42)/5965)</f>
        <v>4</v>
      </c>
      <c r="Y42" s="54" t="e">
        <f>SUM(Z42:AB42)</f>
        <v>#REF!</v>
      </c>
      <c r="Z42" s="54">
        <v>0</v>
      </c>
      <c r="AA42" s="54" t="e">
        <f>(V42+#REF!+#REF!)*[1]зп!$E$3*12*0.13*0.735/1000+X42*[1]зп!$E$2*12*0.13*0.735/1000</f>
        <v>#REF!</v>
      </c>
      <c r="AB42" s="54" t="e">
        <f>(V42+#REF!+#REF!)*[1]зп!$E$3*12*0.13*0.265/1000+X42*[1]зп!$E$2*12*0.13*0.265/1000</f>
        <v>#REF!</v>
      </c>
      <c r="AC42" s="11"/>
      <c r="AT42" s="18"/>
      <c r="AU42" s="18"/>
      <c r="AV42" s="18"/>
      <c r="AW42" s="18"/>
      <c r="AX42" s="19"/>
      <c r="AY42" s="19"/>
      <c r="BA42" s="20"/>
      <c r="BB42" s="20"/>
      <c r="BC42" s="21"/>
    </row>
    <row r="43" spans="1:55" s="95" customFormat="1" ht="30.75" customHeight="1" x14ac:dyDescent="0.25">
      <c r="A43" s="228" t="s">
        <v>79</v>
      </c>
      <c r="B43" s="228"/>
      <c r="C43" s="228"/>
      <c r="D43" s="228"/>
      <c r="E43" s="228"/>
      <c r="F43" s="228"/>
      <c r="G43" s="228"/>
      <c r="H43" s="228"/>
      <c r="I43" s="228"/>
      <c r="J43" s="228"/>
      <c r="K43" s="228"/>
      <c r="L43" s="228"/>
      <c r="M43" s="228"/>
      <c r="N43" s="228"/>
      <c r="O43" s="228"/>
      <c r="P43" s="228"/>
      <c r="Q43" s="228"/>
      <c r="R43" s="228"/>
      <c r="S43" s="228"/>
      <c r="T43" s="228"/>
      <c r="U43" s="228"/>
      <c r="V43" s="228"/>
      <c r="W43" s="228"/>
      <c r="X43" s="228"/>
      <c r="Y43" s="228"/>
      <c r="Z43" s="228"/>
      <c r="AA43" s="228"/>
      <c r="AB43" s="228"/>
      <c r="AC43" s="94"/>
      <c r="AD43" s="94"/>
      <c r="AE43" s="94"/>
      <c r="AF43" s="94"/>
      <c r="AG43" s="94"/>
      <c r="AT43" s="96"/>
      <c r="AU43" s="96"/>
      <c r="AV43" s="96"/>
      <c r="AW43" s="96"/>
      <c r="AX43" s="97"/>
      <c r="AY43" s="97"/>
      <c r="BA43" s="98"/>
      <c r="BB43" s="98"/>
      <c r="BC43" s="99"/>
    </row>
    <row r="44" spans="1:55" s="12" customFormat="1" ht="105.75" customHeight="1" x14ac:dyDescent="0.2">
      <c r="A44" s="142" t="s">
        <v>80</v>
      </c>
      <c r="B44" s="142" t="s">
        <v>81</v>
      </c>
      <c r="C44" s="170" t="s">
        <v>142</v>
      </c>
      <c r="D44" s="52">
        <v>2015</v>
      </c>
      <c r="E44" s="53">
        <f t="shared" ref="E44:F46" si="15">G44+I44+K44+M44+O44+Q44</f>
        <v>57116</v>
      </c>
      <c r="F44" s="53">
        <f t="shared" si="15"/>
        <v>68998</v>
      </c>
      <c r="G44" s="56"/>
      <c r="H44" s="56"/>
      <c r="I44" s="56"/>
      <c r="J44" s="108">
        <v>1013</v>
      </c>
      <c r="K44" s="56">
        <v>2970</v>
      </c>
      <c r="L44" s="56">
        <v>3000</v>
      </c>
      <c r="M44" s="56"/>
      <c r="N44" s="108">
        <v>62015</v>
      </c>
      <c r="O44" s="56"/>
      <c r="P44" s="56"/>
      <c r="Q44" s="56">
        <v>54146</v>
      </c>
      <c r="R44" s="108">
        <v>2970</v>
      </c>
      <c r="S44" s="131"/>
      <c r="T44" s="129"/>
      <c r="U44" s="87"/>
      <c r="V44" s="54"/>
      <c r="W44" s="54"/>
      <c r="X44" s="62">
        <v>0</v>
      </c>
      <c r="Y44" s="54" t="e">
        <f>SUM(Z44:AB44)</f>
        <v>#REF!</v>
      </c>
      <c r="Z44" s="54">
        <v>0</v>
      </c>
      <c r="AA44" s="54" t="e">
        <f>(V44+#REF!+#REF!)*[1]зп!$E$3*12*0.13*0.735/1000+X44*[1]зп!$E$2*12*0.13*0.735/1000</f>
        <v>#REF!</v>
      </c>
      <c r="AB44" s="54" t="e">
        <f>(V44+#REF!+#REF!)*[1]зп!$E$3*12*0.13*0.265/1000+X44*[1]зп!$E$2*12*0.13*0.265/1000</f>
        <v>#REF!</v>
      </c>
      <c r="AC44" s="11"/>
      <c r="AD44" s="91"/>
      <c r="AE44" s="91"/>
      <c r="AF44" s="91"/>
      <c r="AG44" s="91"/>
      <c r="AT44" s="18"/>
      <c r="AU44" s="18"/>
      <c r="AV44" s="18"/>
      <c r="AW44" s="18"/>
      <c r="AX44" s="19"/>
      <c r="AY44" s="19"/>
      <c r="BA44" s="20"/>
      <c r="BB44" s="20"/>
      <c r="BC44" s="21"/>
    </row>
    <row r="45" spans="1:55" s="12" customFormat="1" ht="95.25" customHeight="1" x14ac:dyDescent="0.2">
      <c r="A45" s="142" t="s">
        <v>82</v>
      </c>
      <c r="B45" s="142" t="s">
        <v>83</v>
      </c>
      <c r="C45" s="170" t="s">
        <v>132</v>
      </c>
      <c r="D45" s="52">
        <v>2015</v>
      </c>
      <c r="E45" s="53">
        <f t="shared" si="15"/>
        <v>183361</v>
      </c>
      <c r="F45" s="53">
        <f t="shared" si="15"/>
        <v>181865</v>
      </c>
      <c r="G45" s="56"/>
      <c r="H45" s="56"/>
      <c r="I45" s="56">
        <v>80371</v>
      </c>
      <c r="J45" s="56">
        <v>80371</v>
      </c>
      <c r="K45" s="56">
        <v>2751</v>
      </c>
      <c r="L45" s="56">
        <v>1255</v>
      </c>
      <c r="M45" s="56"/>
      <c r="N45" s="56"/>
      <c r="O45" s="56"/>
      <c r="P45" s="56"/>
      <c r="Q45" s="56">
        <f>100239</f>
        <v>100239</v>
      </c>
      <c r="R45" s="56">
        <f>100239</f>
        <v>100239</v>
      </c>
      <c r="S45" s="229"/>
      <c r="T45" s="230"/>
      <c r="U45" s="87"/>
      <c r="V45" s="54"/>
      <c r="W45" s="54"/>
      <c r="X45" s="62">
        <f>INT((E45)/5965)</f>
        <v>30</v>
      </c>
      <c r="Y45" s="54" t="e">
        <f>SUM(Z45:AB45)</f>
        <v>#REF!</v>
      </c>
      <c r="Z45" s="54">
        <v>0</v>
      </c>
      <c r="AA45" s="54" t="e">
        <f>(V45+#REF!+#REF!)*[1]зп!$E$3*12*0.13*0.735/1000+X45*[1]зп!$E$2*12*0.13*0.735/1000</f>
        <v>#REF!</v>
      </c>
      <c r="AB45" s="54" t="e">
        <f>(V45+#REF!+#REF!)*[1]зп!$E$3*12*0.13*0.265/1000+X45*[1]зп!$E$2*12*0.13*0.265/1000</f>
        <v>#REF!</v>
      </c>
      <c r="AC45" s="11"/>
      <c r="AD45" s="91"/>
      <c r="AE45" s="91"/>
      <c r="AF45" s="91"/>
      <c r="AG45" s="91"/>
      <c r="AT45" s="18"/>
      <c r="AU45" s="18"/>
      <c r="AV45" s="18"/>
      <c r="AW45" s="18"/>
      <c r="AX45" s="19"/>
      <c r="AY45" s="19"/>
      <c r="BA45" s="20"/>
      <c r="BB45" s="20"/>
      <c r="BC45" s="21"/>
    </row>
    <row r="46" spans="1:55" s="12" customFormat="1" ht="121.5" customHeight="1" x14ac:dyDescent="0.2">
      <c r="A46" s="142" t="s">
        <v>84</v>
      </c>
      <c r="B46" s="142" t="s">
        <v>85</v>
      </c>
      <c r="C46" s="170" t="s">
        <v>143</v>
      </c>
      <c r="D46" s="52">
        <v>2015</v>
      </c>
      <c r="E46" s="53">
        <f t="shared" si="15"/>
        <v>984</v>
      </c>
      <c r="F46" s="53">
        <f t="shared" si="15"/>
        <v>1063</v>
      </c>
      <c r="G46" s="56"/>
      <c r="H46" s="56"/>
      <c r="I46" s="56">
        <v>492</v>
      </c>
      <c r="J46" s="56">
        <v>571</v>
      </c>
      <c r="K46" s="56">
        <v>492</v>
      </c>
      <c r="L46" s="56">
        <v>492</v>
      </c>
      <c r="M46" s="56"/>
      <c r="N46" s="56"/>
      <c r="O46" s="56"/>
      <c r="P46" s="56"/>
      <c r="Q46" s="56"/>
      <c r="R46" s="56"/>
      <c r="S46" s="229"/>
      <c r="T46" s="230"/>
      <c r="U46" s="87"/>
      <c r="V46" s="54"/>
      <c r="W46" s="54"/>
      <c r="X46" s="62">
        <f>INT((E46)/5965)</f>
        <v>0</v>
      </c>
      <c r="Y46" s="54" t="e">
        <f>SUM(Z46:AB46)</f>
        <v>#REF!</v>
      </c>
      <c r="Z46" s="54">
        <v>0</v>
      </c>
      <c r="AA46" s="54" t="e">
        <f>(V46+#REF!+#REF!)*[1]зп!$E$3*12*0.13*0.735/1000+X46*[1]зп!$E$2*12*0.13*0.735/1000</f>
        <v>#REF!</v>
      </c>
      <c r="AB46" s="54" t="e">
        <f>(V46+#REF!+#REF!)*[1]зп!$E$3*12*0.13*0.265/1000+X46*[1]зп!$E$2*12*0.13*0.265/1000</f>
        <v>#REF!</v>
      </c>
      <c r="AC46" s="11"/>
      <c r="AD46" s="91"/>
      <c r="AE46" s="91"/>
      <c r="AF46" s="91"/>
      <c r="AG46" s="91"/>
      <c r="AT46" s="18"/>
      <c r="AU46" s="18"/>
      <c r="AV46" s="18"/>
      <c r="AW46" s="18"/>
      <c r="AX46" s="19"/>
      <c r="AY46" s="19"/>
      <c r="BA46" s="20"/>
      <c r="BB46" s="20"/>
      <c r="BC46" s="21"/>
    </row>
    <row r="47" spans="1:55" s="12" customFormat="1" ht="20.25" customHeight="1" x14ac:dyDescent="0.2">
      <c r="A47" s="223" t="s">
        <v>86</v>
      </c>
      <c r="B47" s="224"/>
      <c r="C47" s="224"/>
      <c r="D47" s="224"/>
      <c r="E47" s="224"/>
      <c r="F47" s="224"/>
      <c r="G47" s="224"/>
      <c r="H47" s="224"/>
      <c r="I47" s="224"/>
      <c r="J47" s="224"/>
      <c r="K47" s="224"/>
      <c r="L47" s="224"/>
      <c r="M47" s="224"/>
      <c r="N47" s="224"/>
      <c r="O47" s="224"/>
      <c r="P47" s="224"/>
      <c r="Q47" s="224"/>
      <c r="R47" s="224"/>
      <c r="S47" s="224"/>
      <c r="T47" s="224"/>
      <c r="U47" s="224"/>
      <c r="V47" s="224"/>
      <c r="W47" s="224"/>
      <c r="X47" s="224"/>
      <c r="Y47" s="224"/>
      <c r="Z47" s="224"/>
      <c r="AA47" s="224"/>
      <c r="AB47" s="225"/>
      <c r="AC47" s="11"/>
      <c r="AD47" s="91"/>
      <c r="AE47" s="91"/>
      <c r="AF47" s="91"/>
      <c r="AG47" s="91"/>
      <c r="AT47" s="18"/>
      <c r="AU47" s="18"/>
      <c r="AV47" s="18"/>
      <c r="AW47" s="18"/>
      <c r="AX47" s="19"/>
      <c r="AY47" s="19"/>
      <c r="BA47" s="20"/>
      <c r="BB47" s="20"/>
      <c r="BC47" s="21"/>
    </row>
    <row r="48" spans="1:55" s="12" customFormat="1" ht="122.25" customHeight="1" x14ac:dyDescent="0.2">
      <c r="A48" s="142" t="s">
        <v>87</v>
      </c>
      <c r="B48" s="142" t="s">
        <v>88</v>
      </c>
      <c r="C48" s="170" t="s">
        <v>144</v>
      </c>
      <c r="D48" s="52">
        <v>2015</v>
      </c>
      <c r="E48" s="53">
        <f t="shared" ref="E48:F48" si="16">G48+I48+K48+M48+O48+Q48</f>
        <v>3310</v>
      </c>
      <c r="F48" s="53">
        <f t="shared" si="16"/>
        <v>0</v>
      </c>
      <c r="G48" s="56"/>
      <c r="H48" s="56"/>
      <c r="I48" s="56">
        <v>3310</v>
      </c>
      <c r="J48" s="56"/>
      <c r="K48" s="56"/>
      <c r="L48" s="56"/>
      <c r="M48" s="56"/>
      <c r="N48" s="56"/>
      <c r="O48" s="56"/>
      <c r="P48" s="56"/>
      <c r="Q48" s="56"/>
      <c r="R48" s="56"/>
      <c r="S48" s="231"/>
      <c r="T48" s="231"/>
      <c r="U48" s="87"/>
      <c r="V48" s="54"/>
      <c r="W48" s="54"/>
      <c r="X48" s="62">
        <f>INT((E48)/5965)</f>
        <v>0</v>
      </c>
      <c r="Y48" s="54" t="e">
        <f>SUM(Z48:AB48)</f>
        <v>#REF!</v>
      </c>
      <c r="Z48" s="54">
        <v>0</v>
      </c>
      <c r="AA48" s="54" t="e">
        <f>(V48+#REF!+#REF!)*[1]зп!$E$3*12*0.13*0.735/1000+X48*[1]зп!$E$2*12*0.13*0.735/1000</f>
        <v>#REF!</v>
      </c>
      <c r="AB48" s="54" t="e">
        <f>(V48+#REF!+#REF!)*[1]зп!$E$3*12*0.13*0.265/1000+X48*[1]зп!$E$2*12*0.13*0.265/1000</f>
        <v>#REF!</v>
      </c>
      <c r="AC48" s="11"/>
      <c r="AT48" s="18"/>
      <c r="AU48" s="18"/>
      <c r="AV48" s="18"/>
      <c r="AW48" s="18"/>
      <c r="AX48" s="19"/>
      <c r="AY48" s="19"/>
      <c r="BA48" s="20"/>
      <c r="BB48" s="20"/>
      <c r="BC48" s="21"/>
    </row>
    <row r="49" spans="1:55" ht="29.25" customHeight="1" x14ac:dyDescent="0.2">
      <c r="A49" s="209" t="s">
        <v>89</v>
      </c>
      <c r="B49" s="210"/>
      <c r="C49" s="210"/>
      <c r="D49" s="210"/>
      <c r="E49" s="210"/>
      <c r="F49" s="210"/>
      <c r="G49" s="210"/>
      <c r="H49" s="210"/>
      <c r="I49" s="210"/>
      <c r="J49" s="210"/>
      <c r="K49" s="210"/>
      <c r="L49" s="210"/>
      <c r="M49" s="210"/>
      <c r="N49" s="210"/>
      <c r="O49" s="210"/>
      <c r="P49" s="210"/>
      <c r="Q49" s="210"/>
      <c r="R49" s="210"/>
      <c r="S49" s="210"/>
      <c r="T49" s="210"/>
      <c r="U49" s="210"/>
      <c r="V49" s="210"/>
      <c r="W49" s="210"/>
      <c r="X49" s="210"/>
      <c r="Y49" s="210"/>
      <c r="Z49" s="210"/>
      <c r="AA49" s="210"/>
      <c r="AB49" s="211"/>
    </row>
    <row r="50" spans="1:55" ht="29.25" customHeight="1" x14ac:dyDescent="0.2">
      <c r="A50" s="212" t="s">
        <v>90</v>
      </c>
      <c r="B50" s="213"/>
      <c r="C50" s="213"/>
      <c r="D50" s="213"/>
      <c r="E50" s="213"/>
      <c r="F50" s="213"/>
      <c r="G50" s="213"/>
      <c r="H50" s="213"/>
      <c r="I50" s="213"/>
      <c r="J50" s="213"/>
      <c r="K50" s="213"/>
      <c r="L50" s="213"/>
      <c r="M50" s="213"/>
      <c r="N50" s="213"/>
      <c r="O50" s="213"/>
      <c r="P50" s="213"/>
      <c r="Q50" s="213"/>
      <c r="R50" s="213"/>
      <c r="S50" s="213"/>
      <c r="T50" s="213"/>
      <c r="U50" s="213"/>
      <c r="V50" s="213"/>
      <c r="W50" s="213"/>
      <c r="X50" s="213"/>
      <c r="Y50" s="213"/>
      <c r="Z50" s="213"/>
      <c r="AA50" s="213"/>
      <c r="AB50" s="214"/>
    </row>
    <row r="51" spans="1:55" s="43" customFormat="1" x14ac:dyDescent="0.25">
      <c r="A51" s="147"/>
      <c r="B51" s="226" t="s">
        <v>91</v>
      </c>
      <c r="C51" s="227"/>
      <c r="D51" s="49">
        <v>2015</v>
      </c>
      <c r="E51" s="51">
        <f>+E54+E56+E58</f>
        <v>7990</v>
      </c>
      <c r="F51" s="51">
        <f t="shared" ref="F51:U51" si="17">+F54+F56+F58</f>
        <v>4598</v>
      </c>
      <c r="G51" s="51">
        <f t="shared" si="17"/>
        <v>0</v>
      </c>
      <c r="H51" s="51">
        <f t="shared" si="17"/>
        <v>0</v>
      </c>
      <c r="I51" s="51">
        <f t="shared" si="17"/>
        <v>7144</v>
      </c>
      <c r="J51" s="51">
        <f t="shared" si="17"/>
        <v>3918</v>
      </c>
      <c r="K51" s="51">
        <f t="shared" si="17"/>
        <v>846</v>
      </c>
      <c r="L51" s="51">
        <f t="shared" si="17"/>
        <v>680</v>
      </c>
      <c r="M51" s="51">
        <f t="shared" si="17"/>
        <v>0</v>
      </c>
      <c r="N51" s="51">
        <f t="shared" si="17"/>
        <v>0</v>
      </c>
      <c r="O51" s="51">
        <f t="shared" si="17"/>
        <v>0</v>
      </c>
      <c r="P51" s="51">
        <f t="shared" si="17"/>
        <v>0</v>
      </c>
      <c r="Q51" s="51">
        <f t="shared" si="17"/>
        <v>0</v>
      </c>
      <c r="R51" s="51">
        <f t="shared" si="17"/>
        <v>0</v>
      </c>
      <c r="S51" s="51">
        <f t="shared" si="17"/>
        <v>0</v>
      </c>
      <c r="T51" s="51">
        <f t="shared" si="17"/>
        <v>0</v>
      </c>
      <c r="U51" s="51">
        <f t="shared" si="17"/>
        <v>0</v>
      </c>
      <c r="V51" s="51">
        <f>V54+V55+V56+V58</f>
        <v>40</v>
      </c>
      <c r="W51" s="51">
        <f>W54+W55+W56+W58</f>
        <v>34</v>
      </c>
      <c r="X51" s="51" t="e">
        <f>#REF!+#REF!+#REF!+X54+#REF!+#REF!+#REF!+#REF!+#REF!+#REF!+#REF!+#REF!+X58+#REF!+#REF!+#REF!</f>
        <v>#REF!</v>
      </c>
      <c r="Y51" s="51" t="e">
        <f>#REF!+#REF!+#REF!+Y54+#REF!+#REF!+#REF!+#REF!+#REF!+#REF!+#REF!+#REF!+Y58+#REF!+#REF!+#REF!</f>
        <v>#REF!</v>
      </c>
      <c r="Z51" s="51" t="e">
        <f>#REF!+#REF!+#REF!+Z54+#REF!+#REF!+#REF!+#REF!+#REF!+#REF!+#REF!+#REF!+Z58+#REF!+#REF!+#REF!</f>
        <v>#REF!</v>
      </c>
      <c r="AA51" s="51" t="e">
        <f>#REF!+#REF!+#REF!+AA54+#REF!+#REF!+#REF!+#REF!+#REF!+#REF!+#REF!+#REF!+AA58+#REF!+#REF!+#REF!</f>
        <v>#REF!</v>
      </c>
      <c r="AB51" s="51" t="e">
        <f>#REF!+#REF!+#REF!+AB54+#REF!+#REF!+#REF!+#REF!+#REF!+#REF!+#REF!+#REF!+AB58+#REF!+#REF!+#REF!</f>
        <v>#REF!</v>
      </c>
      <c r="AC51" s="39" t="e">
        <f>#REF!+#REF!+#REF!+#REF!</f>
        <v>#REF!</v>
      </c>
      <c r="AD51" s="39" t="e">
        <f>#REF!+#REF!+#REF!+#REF!</f>
        <v>#REF!</v>
      </c>
      <c r="AE51" s="40" t="e">
        <f>#REF!+#REF!+#REF!+#REF!+#REF!+#REF!+#REF!+#REF!+#REF!+#REF!+#REF!+#REF!+#REF!+#REF!+#REF!+#REF!+#REF!+#REF!+AD51*0.35</f>
        <v>#REF!</v>
      </c>
      <c r="AF51" s="41"/>
      <c r="AG51" s="42"/>
      <c r="AM51" s="44"/>
      <c r="AN51" s="44"/>
      <c r="AO51" s="44"/>
      <c r="AP51" s="44"/>
      <c r="AT51" s="45"/>
      <c r="AU51" s="45"/>
      <c r="AV51" s="45"/>
      <c r="AW51" s="45"/>
      <c r="AX51" s="46"/>
      <c r="AY51" s="46"/>
      <c r="BA51" s="47"/>
      <c r="BB51" s="47"/>
      <c r="BC51" s="48"/>
    </row>
    <row r="52" spans="1:55" s="43" customFormat="1" ht="26.25" customHeight="1" x14ac:dyDescent="0.25">
      <c r="A52" s="148"/>
      <c r="B52" s="220" t="s">
        <v>130</v>
      </c>
      <c r="C52" s="221"/>
      <c r="D52" s="127"/>
      <c r="E52" s="38"/>
      <c r="F52" s="149">
        <f>F51/E51</f>
        <v>0.57546933667083855</v>
      </c>
      <c r="G52" s="149"/>
      <c r="H52" s="149" t="s">
        <v>129</v>
      </c>
      <c r="I52" s="149"/>
      <c r="J52" s="149">
        <f>J51/I51</f>
        <v>0.54843225083986558</v>
      </c>
      <c r="K52" s="149"/>
      <c r="L52" s="149">
        <f>L51/K51</f>
        <v>0.80378250591016553</v>
      </c>
      <c r="M52" s="149"/>
      <c r="N52" s="149" t="s">
        <v>129</v>
      </c>
      <c r="O52" s="149"/>
      <c r="P52" s="149" t="s">
        <v>129</v>
      </c>
      <c r="Q52" s="149"/>
      <c r="R52" s="149" t="s">
        <v>129</v>
      </c>
      <c r="S52" s="150"/>
      <c r="T52" s="151"/>
      <c r="U52" s="152"/>
      <c r="V52" s="149"/>
      <c r="W52" s="149">
        <f>W51/V51</f>
        <v>0.85</v>
      </c>
      <c r="X52" s="38"/>
      <c r="Y52" s="38"/>
      <c r="Z52" s="38"/>
      <c r="AA52" s="38"/>
      <c r="AB52" s="38"/>
      <c r="AC52" s="39"/>
      <c r="AD52" s="39"/>
      <c r="AE52" s="40"/>
      <c r="AF52" s="41"/>
      <c r="AG52" s="42"/>
      <c r="AM52" s="44"/>
      <c r="AN52" s="44"/>
      <c r="AO52" s="44"/>
      <c r="AP52" s="44"/>
      <c r="AT52" s="45"/>
      <c r="AU52" s="45"/>
      <c r="AV52" s="45"/>
      <c r="AW52" s="45"/>
      <c r="AX52" s="46"/>
      <c r="AY52" s="46"/>
      <c r="BA52" s="47"/>
      <c r="BB52" s="47"/>
      <c r="BC52" s="48"/>
    </row>
    <row r="53" spans="1:55" s="102" customFormat="1" ht="20.25" customHeight="1" x14ac:dyDescent="0.25">
      <c r="A53" s="223" t="s">
        <v>92</v>
      </c>
      <c r="B53" s="224"/>
      <c r="C53" s="224"/>
      <c r="D53" s="224"/>
      <c r="E53" s="224"/>
      <c r="F53" s="224"/>
      <c r="G53" s="224"/>
      <c r="H53" s="224"/>
      <c r="I53" s="224"/>
      <c r="J53" s="224"/>
      <c r="K53" s="224"/>
      <c r="L53" s="224"/>
      <c r="M53" s="224"/>
      <c r="N53" s="224"/>
      <c r="O53" s="224"/>
      <c r="P53" s="224"/>
      <c r="Q53" s="224"/>
      <c r="R53" s="224"/>
      <c r="S53" s="224"/>
      <c r="T53" s="224"/>
      <c r="U53" s="224"/>
      <c r="V53" s="224"/>
      <c r="W53" s="224"/>
      <c r="X53" s="224"/>
      <c r="Y53" s="224"/>
      <c r="Z53" s="224"/>
      <c r="AA53" s="224"/>
      <c r="AB53" s="225"/>
      <c r="AC53" s="100"/>
      <c r="AD53" s="101"/>
      <c r="AE53" s="101"/>
      <c r="AF53" s="101"/>
      <c r="AG53" s="101"/>
      <c r="AT53" s="103"/>
      <c r="AU53" s="103"/>
      <c r="AV53" s="103"/>
      <c r="AW53" s="103"/>
      <c r="AX53" s="104"/>
      <c r="AY53" s="104"/>
      <c r="BA53" s="105"/>
      <c r="BB53" s="105"/>
      <c r="BC53" s="106"/>
    </row>
    <row r="54" spans="1:55" s="102" customFormat="1" ht="109.5" customHeight="1" x14ac:dyDescent="0.25">
      <c r="A54" s="162" t="s">
        <v>93</v>
      </c>
      <c r="B54" s="142" t="s">
        <v>94</v>
      </c>
      <c r="C54" s="170" t="s">
        <v>146</v>
      </c>
      <c r="D54" s="52">
        <v>2015</v>
      </c>
      <c r="E54" s="53">
        <f t="shared" ref="E54:F56" si="18">G54+I54+K54+M54+O54+Q54</f>
        <v>2920</v>
      </c>
      <c r="F54" s="53">
        <f t="shared" si="18"/>
        <v>0</v>
      </c>
      <c r="G54" s="54"/>
      <c r="H54" s="54"/>
      <c r="I54" s="54">
        <v>2774</v>
      </c>
      <c r="J54" s="54"/>
      <c r="K54" s="54">
        <v>146</v>
      </c>
      <c r="L54" s="54"/>
      <c r="M54" s="54"/>
      <c r="N54" s="54"/>
      <c r="O54" s="54"/>
      <c r="P54" s="54"/>
      <c r="Q54" s="54"/>
      <c r="R54" s="54"/>
      <c r="S54" s="146"/>
      <c r="T54" s="129"/>
      <c r="U54" s="107"/>
      <c r="V54" s="54">
        <v>6</v>
      </c>
      <c r="W54" s="54">
        <v>0</v>
      </c>
      <c r="X54" s="62">
        <f>INT((E54)/5965)</f>
        <v>0</v>
      </c>
      <c r="Y54" s="54" t="e">
        <f>SUM(Z54:AB54)</f>
        <v>#REF!</v>
      </c>
      <c r="Z54" s="54">
        <v>0</v>
      </c>
      <c r="AA54" s="54" t="e">
        <f>(V54+#REF!+#REF!)*[1]зп!$E$3*12*0.13*0.735/1000+X54*[1]зп!$E$2*12*0.13*0.735/1000</f>
        <v>#REF!</v>
      </c>
      <c r="AB54" s="54" t="e">
        <f>(V54+#REF!+#REF!)*[1]зп!$E$3*12*0.13*0.265/1000+X54*[1]зп!$E$2*12*0.13*0.265/1000</f>
        <v>#REF!</v>
      </c>
      <c r="AC54" s="100"/>
      <c r="AD54" s="101"/>
      <c r="AE54" s="101"/>
      <c r="AF54" s="101"/>
      <c r="AG54" s="101"/>
      <c r="AT54" s="103"/>
      <c r="AU54" s="103"/>
      <c r="AV54" s="103"/>
      <c r="AW54" s="103"/>
      <c r="AX54" s="104"/>
      <c r="AY54" s="104"/>
      <c r="BA54" s="105"/>
      <c r="BB54" s="105"/>
      <c r="BC54" s="106"/>
    </row>
    <row r="55" spans="1:55" s="102" customFormat="1" ht="109.5" customHeight="1" x14ac:dyDescent="0.25">
      <c r="A55" s="235" t="s">
        <v>134</v>
      </c>
      <c r="B55" s="176" t="s">
        <v>135</v>
      </c>
      <c r="C55" s="170" t="s">
        <v>145</v>
      </c>
      <c r="D55" s="145">
        <v>2015</v>
      </c>
      <c r="E55" s="53">
        <f>G55+I55+K55+M55+O55+Q55</f>
        <v>0</v>
      </c>
      <c r="F55" s="53">
        <f t="shared" ref="F55" si="19">H55+J55+L55+N55+P55+R55</f>
        <v>0</v>
      </c>
      <c r="G55" s="54"/>
      <c r="H55" s="54"/>
      <c r="I55" s="54"/>
      <c r="J55" s="54"/>
      <c r="K55" s="54"/>
      <c r="L55" s="54"/>
      <c r="M55" s="54"/>
      <c r="N55" s="54"/>
      <c r="O55" s="54"/>
      <c r="P55" s="54"/>
      <c r="Q55" s="54"/>
      <c r="R55" s="54"/>
      <c r="S55" s="164"/>
      <c r="T55" s="163"/>
      <c r="U55" s="107"/>
      <c r="V55" s="54">
        <v>34</v>
      </c>
      <c r="W55" s="54">
        <v>34</v>
      </c>
      <c r="X55" s="62">
        <f>INT((E55)/5965)</f>
        <v>0</v>
      </c>
      <c r="Y55" s="54" t="e">
        <f>SUM(Z55:AB55)</f>
        <v>#REF!</v>
      </c>
      <c r="Z55" s="54">
        <v>0</v>
      </c>
      <c r="AA55" s="54" t="e">
        <f>(V55+#REF!+#REF!)*[1]зп!$E$3*12*0.13*0.735/1000+X55*[1]зп!$E$2*12*0.13*0.735/1000</f>
        <v>#REF!</v>
      </c>
      <c r="AB55" s="54" t="e">
        <f>(V55+#REF!+#REF!)*[1]зп!$E$3*12*0.13*0.265/1000+X55*[1]зп!$E$2*12*0.13*0.265/1000</f>
        <v>#REF!</v>
      </c>
      <c r="AC55" s="100"/>
      <c r="AD55" s="101"/>
      <c r="AE55" s="101"/>
      <c r="AF55" s="101"/>
      <c r="AG55" s="101"/>
      <c r="AT55" s="103"/>
      <c r="AU55" s="103"/>
      <c r="AV55" s="103"/>
      <c r="AW55" s="103"/>
      <c r="AX55" s="104"/>
      <c r="AY55" s="104"/>
      <c r="BA55" s="105"/>
      <c r="BB55" s="105"/>
      <c r="BC55" s="106"/>
    </row>
    <row r="56" spans="1:55" s="102" customFormat="1" ht="141" customHeight="1" x14ac:dyDescent="0.25">
      <c r="A56" s="162" t="s">
        <v>95</v>
      </c>
      <c r="B56" s="142" t="s">
        <v>96</v>
      </c>
      <c r="C56" s="170" t="s">
        <v>146</v>
      </c>
      <c r="D56" s="145">
        <v>2015</v>
      </c>
      <c r="E56" s="53">
        <f t="shared" si="18"/>
        <v>1120</v>
      </c>
      <c r="F56" s="53">
        <f t="shared" si="18"/>
        <v>1518</v>
      </c>
      <c r="G56" s="56"/>
      <c r="H56" s="56"/>
      <c r="I56" s="56">
        <v>420</v>
      </c>
      <c r="J56" s="56">
        <v>838</v>
      </c>
      <c r="K56" s="56">
        <v>700</v>
      </c>
      <c r="L56" s="56">
        <v>680</v>
      </c>
      <c r="M56" s="54"/>
      <c r="N56" s="54"/>
      <c r="O56" s="54"/>
      <c r="P56" s="54"/>
      <c r="Q56" s="54"/>
      <c r="R56" s="54"/>
      <c r="S56" s="146"/>
      <c r="T56" s="129"/>
      <c r="U56" s="107"/>
      <c r="V56" s="54">
        <v>0</v>
      </c>
      <c r="W56" s="54">
        <v>0</v>
      </c>
      <c r="X56" s="62">
        <f>INT((E56)/5965)</f>
        <v>0</v>
      </c>
      <c r="Y56" s="54" t="e">
        <f>SUM(Z56:AB56)</f>
        <v>#REF!</v>
      </c>
      <c r="Z56" s="54">
        <v>0</v>
      </c>
      <c r="AA56" s="54" t="e">
        <f>(V56+#REF!+#REF!)*[1]зп!$E$3*12*0.13*0.735/1000+X56*[1]зп!$E$2*12*0.13*0.735/1000</f>
        <v>#REF!</v>
      </c>
      <c r="AB56" s="54" t="e">
        <f>(V56+#REF!+#REF!)*[1]зп!$E$3*12*0.13*0.265/1000+X56*[1]зп!$E$2*12*0.13*0.265/1000</f>
        <v>#REF!</v>
      </c>
      <c r="AC56" s="100"/>
      <c r="AD56" s="101"/>
      <c r="AE56" s="101"/>
      <c r="AF56" s="101"/>
      <c r="AG56" s="101"/>
      <c r="AT56" s="103"/>
      <c r="AU56" s="103"/>
      <c r="AV56" s="103"/>
      <c r="AW56" s="103"/>
      <c r="AX56" s="104"/>
      <c r="AY56" s="104"/>
      <c r="BA56" s="105"/>
      <c r="BB56" s="105"/>
      <c r="BC56" s="106"/>
    </row>
    <row r="57" spans="1:55" s="12" customFormat="1" ht="15.75" customHeight="1" x14ac:dyDescent="0.2">
      <c r="A57" s="223" t="s">
        <v>97</v>
      </c>
      <c r="B57" s="224"/>
      <c r="C57" s="224"/>
      <c r="D57" s="224"/>
      <c r="E57" s="224"/>
      <c r="F57" s="224"/>
      <c r="G57" s="224"/>
      <c r="H57" s="224"/>
      <c r="I57" s="224"/>
      <c r="J57" s="224"/>
      <c r="K57" s="224"/>
      <c r="L57" s="224"/>
      <c r="M57" s="224"/>
      <c r="N57" s="224"/>
      <c r="O57" s="224"/>
      <c r="P57" s="224"/>
      <c r="Q57" s="224"/>
      <c r="R57" s="224"/>
      <c r="S57" s="224"/>
      <c r="T57" s="224"/>
      <c r="U57" s="224"/>
      <c r="V57" s="224"/>
      <c r="W57" s="224"/>
      <c r="X57" s="224"/>
      <c r="Y57" s="224"/>
      <c r="Z57" s="224"/>
      <c r="AA57" s="224"/>
      <c r="AB57" s="225"/>
      <c r="AC57" s="11"/>
      <c r="AD57" s="91"/>
      <c r="AE57" s="91"/>
      <c r="AF57" s="91"/>
      <c r="AG57" s="91"/>
      <c r="AT57" s="18"/>
      <c r="AU57" s="18"/>
      <c r="AV57" s="18"/>
      <c r="AW57" s="18"/>
      <c r="AX57" s="19"/>
      <c r="AY57" s="19"/>
      <c r="BA57" s="20"/>
      <c r="BB57" s="20"/>
      <c r="BC57" s="21"/>
    </row>
    <row r="58" spans="1:55" s="12" customFormat="1" ht="71.25" customHeight="1" x14ac:dyDescent="0.2">
      <c r="A58" s="142" t="s">
        <v>98</v>
      </c>
      <c r="B58" s="142" t="s">
        <v>99</v>
      </c>
      <c r="C58" s="170" t="s">
        <v>147</v>
      </c>
      <c r="D58" s="52">
        <v>2015</v>
      </c>
      <c r="E58" s="53">
        <f t="shared" ref="E58:F58" si="20">G58+I58+K58+M58+O58+Q58</f>
        <v>3950</v>
      </c>
      <c r="F58" s="53">
        <f t="shared" si="20"/>
        <v>3080</v>
      </c>
      <c r="G58" s="56"/>
      <c r="H58" s="56"/>
      <c r="I58" s="56">
        <v>3950</v>
      </c>
      <c r="J58" s="56">
        <v>3080</v>
      </c>
      <c r="K58" s="56"/>
      <c r="L58" s="56"/>
      <c r="M58" s="56"/>
      <c r="N58" s="56"/>
      <c r="O58" s="56"/>
      <c r="P58" s="56"/>
      <c r="Q58" s="56"/>
      <c r="R58" s="56"/>
      <c r="S58" s="131"/>
      <c r="T58" s="131"/>
      <c r="U58" s="87"/>
      <c r="V58" s="54"/>
      <c r="W58" s="54"/>
      <c r="X58" s="62">
        <f>INT((E58)/5965)</f>
        <v>0</v>
      </c>
      <c r="Y58" s="54" t="e">
        <f>SUM(Z58:AB58)</f>
        <v>#REF!</v>
      </c>
      <c r="Z58" s="54">
        <v>0</v>
      </c>
      <c r="AA58" s="54" t="e">
        <f>(V58+#REF!+#REF!)*[1]зп!$E$3*12*0.13*0.735/1000+X58*[1]зп!$E$2*12*0.13*0.735/1000</f>
        <v>#REF!</v>
      </c>
      <c r="AB58" s="54" t="e">
        <f>(V58+#REF!+#REF!)*[1]зп!$E$3*12*0.13*0.265/1000+X58*[1]зп!$E$2*12*0.13*0.265/1000</f>
        <v>#REF!</v>
      </c>
      <c r="AC58" s="11"/>
      <c r="AD58" s="91"/>
      <c r="AE58" s="91"/>
      <c r="AF58" s="91"/>
      <c r="AG58" s="91"/>
      <c r="AT58" s="18"/>
      <c r="AU58" s="18"/>
      <c r="AV58" s="18"/>
      <c r="AW58" s="18"/>
      <c r="AX58" s="19"/>
      <c r="AY58" s="19"/>
      <c r="BA58" s="20"/>
      <c r="BB58" s="20"/>
      <c r="BC58" s="21"/>
    </row>
    <row r="59" spans="1:55" s="12" customFormat="1" ht="27" customHeight="1" x14ac:dyDescent="0.2">
      <c r="A59" s="212" t="s">
        <v>150</v>
      </c>
      <c r="B59" s="213"/>
      <c r="C59" s="213"/>
      <c r="D59" s="213"/>
      <c r="E59" s="213"/>
      <c r="F59" s="213"/>
      <c r="G59" s="213"/>
      <c r="H59" s="213"/>
      <c r="I59" s="213"/>
      <c r="J59" s="213"/>
      <c r="K59" s="213"/>
      <c r="L59" s="213"/>
      <c r="M59" s="213"/>
      <c r="N59" s="213"/>
      <c r="O59" s="213"/>
      <c r="P59" s="213"/>
      <c r="Q59" s="213"/>
      <c r="R59" s="213"/>
      <c r="S59" s="213"/>
      <c r="T59" s="213"/>
      <c r="U59" s="213"/>
      <c r="V59" s="213"/>
      <c r="W59" s="213"/>
      <c r="X59" s="213"/>
      <c r="Y59" s="213"/>
      <c r="Z59" s="213"/>
      <c r="AA59" s="213"/>
      <c r="AB59" s="214"/>
      <c r="AC59" s="11"/>
      <c r="AT59" s="18"/>
      <c r="AU59" s="18"/>
      <c r="AV59" s="18"/>
      <c r="AW59" s="18"/>
      <c r="AX59" s="19"/>
      <c r="AY59" s="19"/>
      <c r="BA59" s="20"/>
      <c r="BB59" s="20"/>
      <c r="BC59" s="21"/>
    </row>
    <row r="60" spans="1:55" s="12" customFormat="1" ht="18.75" customHeight="1" x14ac:dyDescent="0.2">
      <c r="A60" s="167"/>
      <c r="B60" s="233" t="s">
        <v>100</v>
      </c>
      <c r="C60" s="234"/>
      <c r="D60" s="49">
        <v>2015</v>
      </c>
      <c r="E60" s="51">
        <f>G60+I60+K60+M60+O60+Q60</f>
        <v>5570</v>
      </c>
      <c r="F60" s="51">
        <f>H60+J60+L60+N60+P60+R60</f>
        <v>5696</v>
      </c>
      <c r="G60" s="31">
        <f t="shared" ref="G60:R60" si="21">G62+G63+G64+G65+G66+G67+G68+G69+G70+G71+G72</f>
        <v>1018</v>
      </c>
      <c r="H60" s="31">
        <f t="shared" si="21"/>
        <v>1126</v>
      </c>
      <c r="I60" s="31">
        <f t="shared" si="21"/>
        <v>4552</v>
      </c>
      <c r="J60" s="31">
        <f t="shared" si="21"/>
        <v>2802</v>
      </c>
      <c r="K60" s="31">
        <f t="shared" si="21"/>
        <v>0</v>
      </c>
      <c r="L60" s="31">
        <f t="shared" si="21"/>
        <v>661</v>
      </c>
      <c r="M60" s="31">
        <f t="shared" si="21"/>
        <v>0</v>
      </c>
      <c r="N60" s="31">
        <f t="shared" si="21"/>
        <v>1107</v>
      </c>
      <c r="O60" s="31">
        <f t="shared" si="21"/>
        <v>0</v>
      </c>
      <c r="P60" s="31">
        <f t="shared" si="21"/>
        <v>0</v>
      </c>
      <c r="Q60" s="31">
        <f t="shared" si="21"/>
        <v>0</v>
      </c>
      <c r="R60" s="31">
        <f t="shared" si="21"/>
        <v>0</v>
      </c>
      <c r="S60" s="168"/>
      <c r="T60" s="169"/>
      <c r="U60" s="50" t="e">
        <f>U72+#REF!+#REF!+#REF!+#REF!+#REF!</f>
        <v>#REF!</v>
      </c>
      <c r="V60" s="31">
        <f t="shared" ref="V60:AB60" si="22">V62+V63+V64+V65+V66+V67+V68+V69+V70+V71+V72</f>
        <v>20</v>
      </c>
      <c r="W60" s="31">
        <f t="shared" si="22"/>
        <v>22</v>
      </c>
      <c r="X60" s="31">
        <f t="shared" si="22"/>
        <v>950</v>
      </c>
      <c r="Y60" s="31" t="e">
        <f t="shared" si="22"/>
        <v>#REF!</v>
      </c>
      <c r="Z60" s="31">
        <f t="shared" si="22"/>
        <v>0</v>
      </c>
      <c r="AA60" s="31" t="e">
        <f t="shared" si="22"/>
        <v>#REF!</v>
      </c>
      <c r="AB60" s="31" t="e">
        <f t="shared" si="22"/>
        <v>#REF!</v>
      </c>
      <c r="AC60" s="11"/>
      <c r="AT60" s="18"/>
      <c r="AU60" s="18"/>
      <c r="AV60" s="18"/>
      <c r="AW60" s="18"/>
      <c r="AX60" s="19"/>
      <c r="AY60" s="19"/>
      <c r="BA60" s="20"/>
      <c r="BB60" s="20"/>
      <c r="BC60" s="21"/>
    </row>
    <row r="61" spans="1:55" s="43" customFormat="1" ht="26.25" hidden="1" customHeight="1" x14ac:dyDescent="0.25">
      <c r="A61" s="148"/>
      <c r="B61" s="220" t="s">
        <v>130</v>
      </c>
      <c r="C61" s="221"/>
      <c r="D61" s="127"/>
      <c r="E61" s="38"/>
      <c r="F61" s="149">
        <f>F60/E60</f>
        <v>1.0226211849192099</v>
      </c>
      <c r="G61" s="149"/>
      <c r="H61" s="149">
        <f>H60/G60</f>
        <v>1.1060903732809431</v>
      </c>
      <c r="I61" s="149"/>
      <c r="J61" s="149">
        <f>J60/I60</f>
        <v>0.61555360281195082</v>
      </c>
      <c r="K61" s="149"/>
      <c r="L61" s="149" t="s">
        <v>129</v>
      </c>
      <c r="M61" s="149"/>
      <c r="N61" s="149" t="s">
        <v>129</v>
      </c>
      <c r="O61" s="149"/>
      <c r="P61" s="149" t="s">
        <v>129</v>
      </c>
      <c r="Q61" s="149"/>
      <c r="R61" s="149" t="s">
        <v>129</v>
      </c>
      <c r="S61" s="150"/>
      <c r="T61" s="151"/>
      <c r="U61" s="152"/>
      <c r="V61" s="149"/>
      <c r="W61" s="149">
        <f>W60/V60</f>
        <v>1.1000000000000001</v>
      </c>
      <c r="X61" s="38"/>
      <c r="Y61" s="38"/>
      <c r="Z61" s="38"/>
      <c r="AA61" s="38"/>
      <c r="AB61" s="38"/>
      <c r="AC61" s="39"/>
      <c r="AD61" s="39"/>
      <c r="AE61" s="40"/>
      <c r="AF61" s="41"/>
      <c r="AG61" s="42"/>
      <c r="AM61" s="44"/>
      <c r="AN61" s="44"/>
      <c r="AO61" s="44"/>
      <c r="AP61" s="44"/>
      <c r="AT61" s="45"/>
      <c r="AU61" s="45"/>
      <c r="AV61" s="45"/>
      <c r="AW61" s="45"/>
      <c r="AX61" s="46"/>
      <c r="AY61" s="46"/>
      <c r="BA61" s="47"/>
      <c r="BB61" s="47"/>
      <c r="BC61" s="48"/>
    </row>
    <row r="62" spans="1:55" s="12" customFormat="1" ht="31.5" x14ac:dyDescent="0.2">
      <c r="A62" s="165" t="s">
        <v>101</v>
      </c>
      <c r="B62" s="142" t="s">
        <v>102</v>
      </c>
      <c r="C62" s="156" t="s">
        <v>118</v>
      </c>
      <c r="D62" s="52">
        <v>2015</v>
      </c>
      <c r="E62" s="53">
        <f t="shared" ref="E62:F63" si="23">G62+I62+K62+M62+O62+Q62</f>
        <v>118</v>
      </c>
      <c r="F62" s="53">
        <f t="shared" si="23"/>
        <v>64</v>
      </c>
      <c r="G62" s="54"/>
      <c r="H62" s="54"/>
      <c r="I62" s="54">
        <v>118</v>
      </c>
      <c r="J62" s="54">
        <v>64</v>
      </c>
      <c r="K62" s="53"/>
      <c r="L62" s="53"/>
      <c r="M62" s="53"/>
      <c r="N62" s="53"/>
      <c r="O62" s="53"/>
      <c r="P62" s="53"/>
      <c r="Q62" s="53"/>
      <c r="R62" s="53"/>
      <c r="S62" s="166"/>
      <c r="T62" s="52">
        <v>15</v>
      </c>
      <c r="U62" s="86"/>
      <c r="V62" s="53"/>
      <c r="W62" s="53"/>
      <c r="X62" s="62">
        <f>INT((E62)/5965)</f>
        <v>0</v>
      </c>
      <c r="Y62" s="54" t="e">
        <f t="shared" ref="Y62:Y72" si="24">SUM(Z62:AB62)</f>
        <v>#REF!</v>
      </c>
      <c r="Z62" s="54">
        <v>0</v>
      </c>
      <c r="AA62" s="54" t="e">
        <f>(V62+#REF!+#REF!)*[2]зп!$E$3*12*0.13*0.735/1000+X62*[2]зп!$E$2*12*0.13*0.735/1000</f>
        <v>#REF!</v>
      </c>
      <c r="AB62" s="54" t="e">
        <f>(V62+#REF!+#REF!)*[2]зп!$E$3*12*0.13*0.265/1000+X62*[2]зп!$E$2*12*0.13*0.265/1000</f>
        <v>#REF!</v>
      </c>
      <c r="AC62" s="11"/>
      <c r="AT62" s="18"/>
      <c r="AU62" s="18"/>
      <c r="AV62" s="18"/>
      <c r="AW62" s="18"/>
      <c r="AX62" s="19"/>
      <c r="AY62" s="19"/>
      <c r="BA62" s="20"/>
      <c r="BB62" s="20"/>
      <c r="BC62" s="21"/>
    </row>
    <row r="63" spans="1:55" s="12" customFormat="1" ht="51" x14ac:dyDescent="0.2">
      <c r="A63" s="165" t="s">
        <v>104</v>
      </c>
      <c r="B63" s="142" t="s">
        <v>105</v>
      </c>
      <c r="C63" s="156" t="s">
        <v>103</v>
      </c>
      <c r="D63" s="52">
        <v>2015</v>
      </c>
      <c r="E63" s="53">
        <f t="shared" si="23"/>
        <v>1966</v>
      </c>
      <c r="F63" s="53">
        <f t="shared" si="23"/>
        <v>1267</v>
      </c>
      <c r="G63" s="56"/>
      <c r="H63" s="56"/>
      <c r="I63" s="108">
        <v>1966</v>
      </c>
      <c r="J63" s="108">
        <v>1267</v>
      </c>
      <c r="K63" s="109"/>
      <c r="L63" s="109"/>
      <c r="M63" s="109"/>
      <c r="N63" s="109"/>
      <c r="O63" s="109"/>
      <c r="P63" s="109"/>
      <c r="Q63" s="109"/>
      <c r="R63" s="109"/>
      <c r="S63" s="166"/>
      <c r="T63" s="52">
        <v>272</v>
      </c>
      <c r="U63" s="86"/>
      <c r="V63" s="53"/>
      <c r="W63" s="53"/>
      <c r="X63" s="62">
        <f>INT((E63)/5965)</f>
        <v>0</v>
      </c>
      <c r="Y63" s="54" t="e">
        <f t="shared" si="24"/>
        <v>#REF!</v>
      </c>
      <c r="Z63" s="54">
        <v>0</v>
      </c>
      <c r="AA63" s="54" t="e">
        <f>(V63+#REF!+#REF!)*[2]зп!$E$3*12*0.13*0.735/1000+X63*[2]зп!$E$2*12*0.13*0.735/1000</f>
        <v>#REF!</v>
      </c>
      <c r="AB63" s="54" t="e">
        <f>(V63+#REF!+#REF!)*[2]зп!$E$3*12*0.13*0.265/1000+X63*[2]зп!$E$2*12*0.13*0.265/1000</f>
        <v>#REF!</v>
      </c>
      <c r="AC63" s="11"/>
      <c r="AT63" s="18"/>
      <c r="AU63" s="18"/>
      <c r="AV63" s="18"/>
      <c r="AW63" s="18"/>
      <c r="AX63" s="19"/>
      <c r="AY63" s="19"/>
      <c r="BA63" s="20"/>
      <c r="BB63" s="20"/>
      <c r="BC63" s="21"/>
    </row>
    <row r="64" spans="1:55" s="12" customFormat="1" ht="51" x14ac:dyDescent="0.2">
      <c r="A64" s="165" t="s">
        <v>106</v>
      </c>
      <c r="B64" s="142" t="s">
        <v>107</v>
      </c>
      <c r="C64" s="156" t="s">
        <v>103</v>
      </c>
      <c r="D64" s="52">
        <v>2015</v>
      </c>
      <c r="E64" s="53">
        <f t="shared" ref="E64:F72" si="25">G64+I64+K64+M64+O64+Q64</f>
        <v>208</v>
      </c>
      <c r="F64" s="53">
        <f t="shared" si="25"/>
        <v>743</v>
      </c>
      <c r="G64" s="56"/>
      <c r="H64" s="56"/>
      <c r="I64" s="56">
        <v>208</v>
      </c>
      <c r="J64" s="56">
        <v>60</v>
      </c>
      <c r="K64" s="109"/>
      <c r="L64" s="56">
        <v>50</v>
      </c>
      <c r="M64" s="109"/>
      <c r="N64" s="56">
        <v>633</v>
      </c>
      <c r="O64" s="109"/>
      <c r="P64" s="109"/>
      <c r="Q64" s="109"/>
      <c r="R64" s="109"/>
      <c r="S64" s="166"/>
      <c r="T64" s="52">
        <v>203</v>
      </c>
      <c r="U64" s="86"/>
      <c r="V64" s="53"/>
      <c r="W64" s="53"/>
      <c r="X64" s="62">
        <f>T64</f>
        <v>203</v>
      </c>
      <c r="Y64" s="54" t="e">
        <f t="shared" si="24"/>
        <v>#REF!</v>
      </c>
      <c r="Z64" s="54">
        <v>0</v>
      </c>
      <c r="AA64" s="54" t="e">
        <f>(V64+#REF!+#REF!)*[2]зп!$E$3*12*0.13*0.735/1000+X64*[2]зп!$E$2*12*0.13*0.735/1000</f>
        <v>#REF!</v>
      </c>
      <c r="AB64" s="54" t="e">
        <f>(V64+#REF!+#REF!)*[2]зп!$E$3*12*0.13*0.265/1000+X64*[2]зп!$E$2*12*0.13*0.265/1000</f>
        <v>#REF!</v>
      </c>
      <c r="AC64" s="11"/>
      <c r="AT64" s="18"/>
      <c r="AU64" s="18"/>
      <c r="AV64" s="18"/>
      <c r="AW64" s="18"/>
      <c r="AX64" s="19"/>
      <c r="AY64" s="19"/>
      <c r="BA64" s="20"/>
      <c r="BB64" s="20"/>
      <c r="BC64" s="21"/>
    </row>
    <row r="65" spans="1:55" s="12" customFormat="1" ht="51" x14ac:dyDescent="0.2">
      <c r="A65" s="165" t="s">
        <v>108</v>
      </c>
      <c r="B65" s="142" t="s">
        <v>109</v>
      </c>
      <c r="C65" s="156" t="s">
        <v>103</v>
      </c>
      <c r="D65" s="52">
        <v>2015</v>
      </c>
      <c r="E65" s="53">
        <f t="shared" si="25"/>
        <v>56</v>
      </c>
      <c r="F65" s="53">
        <f t="shared" si="25"/>
        <v>37</v>
      </c>
      <c r="G65" s="56"/>
      <c r="H65" s="56"/>
      <c r="I65" s="56">
        <v>56</v>
      </c>
      <c r="J65" s="56">
        <v>37</v>
      </c>
      <c r="K65" s="109"/>
      <c r="L65" s="109"/>
      <c r="M65" s="109"/>
      <c r="N65" s="109"/>
      <c r="O65" s="109"/>
      <c r="P65" s="109"/>
      <c r="Q65" s="109"/>
      <c r="R65" s="109"/>
      <c r="S65" s="232"/>
      <c r="T65" s="52">
        <v>3705</v>
      </c>
      <c r="U65" s="86"/>
      <c r="V65" s="53"/>
      <c r="W65" s="53"/>
      <c r="X65" s="62">
        <v>0</v>
      </c>
      <c r="Y65" s="54" t="e">
        <f t="shared" si="24"/>
        <v>#REF!</v>
      </c>
      <c r="Z65" s="54">
        <v>0</v>
      </c>
      <c r="AA65" s="54" t="e">
        <f>(V65+#REF!+#REF!)*[2]зп!$E$3*12*0.13*0.735/1000+X65*[2]зп!$E$2*12*0.13*0.735/1000</f>
        <v>#REF!</v>
      </c>
      <c r="AB65" s="54" t="e">
        <f>(V65+#REF!+#REF!)*[2]зп!$E$3*12*0.13*0.265/1000+X65*[2]зп!$E$2*12*0.13*0.265/1000</f>
        <v>#REF!</v>
      </c>
      <c r="AC65" s="11"/>
      <c r="AT65" s="18"/>
      <c r="AU65" s="18"/>
      <c r="AV65" s="18"/>
      <c r="AW65" s="18"/>
      <c r="AX65" s="19"/>
      <c r="AY65" s="19"/>
      <c r="BA65" s="20"/>
      <c r="BB65" s="20"/>
      <c r="BC65" s="21"/>
    </row>
    <row r="66" spans="1:55" s="12" customFormat="1" ht="78.75" x14ac:dyDescent="0.2">
      <c r="A66" s="165" t="s">
        <v>110</v>
      </c>
      <c r="B66" s="142" t="s">
        <v>111</v>
      </c>
      <c r="C66" s="156" t="s">
        <v>103</v>
      </c>
      <c r="D66" s="52">
        <v>2015</v>
      </c>
      <c r="E66" s="53">
        <f t="shared" si="25"/>
        <v>1054</v>
      </c>
      <c r="F66" s="53">
        <f t="shared" si="25"/>
        <v>1221</v>
      </c>
      <c r="G66" s="56"/>
      <c r="H66" s="56"/>
      <c r="I66" s="108">
        <v>1054</v>
      </c>
      <c r="J66" s="108">
        <v>427</v>
      </c>
      <c r="K66" s="109"/>
      <c r="L66" s="56">
        <v>611</v>
      </c>
      <c r="M66" s="56"/>
      <c r="N66" s="56">
        <v>183</v>
      </c>
      <c r="O66" s="109"/>
      <c r="P66" s="109"/>
      <c r="Q66" s="109"/>
      <c r="R66" s="109"/>
      <c r="S66" s="232"/>
      <c r="T66" s="110">
        <v>685</v>
      </c>
      <c r="U66" s="86"/>
      <c r="V66" s="53"/>
      <c r="W66" s="53"/>
      <c r="X66" s="62">
        <f>T66</f>
        <v>685</v>
      </c>
      <c r="Y66" s="54" t="e">
        <f t="shared" si="24"/>
        <v>#REF!</v>
      </c>
      <c r="Z66" s="54">
        <v>0</v>
      </c>
      <c r="AA66" s="54" t="e">
        <f>(V66+#REF!+#REF!)*[2]зп!$E$3*12*0.13*0.735/1000+X66*[2]зп!$E$2*12*0.13*0.735/1000</f>
        <v>#REF!</v>
      </c>
      <c r="AB66" s="54" t="e">
        <f>(V66+#REF!+#REF!)*[2]зп!$E$3*12*0.13*0.265/1000+X66*[2]зп!$E$2*12*0.13*0.265/1000</f>
        <v>#REF!</v>
      </c>
      <c r="AC66" s="11"/>
      <c r="AT66" s="18"/>
      <c r="AU66" s="18"/>
      <c r="AV66" s="18"/>
      <c r="AW66" s="18"/>
      <c r="AX66" s="19"/>
      <c r="AY66" s="19"/>
      <c r="BA66" s="20"/>
      <c r="BB66" s="20"/>
      <c r="BC66" s="21"/>
    </row>
    <row r="67" spans="1:55" s="12" customFormat="1" ht="65.25" customHeight="1" x14ac:dyDescent="0.2">
      <c r="A67" s="165" t="s">
        <v>112</v>
      </c>
      <c r="B67" s="142" t="s">
        <v>113</v>
      </c>
      <c r="C67" s="156" t="s">
        <v>118</v>
      </c>
      <c r="D67" s="52">
        <v>2015</v>
      </c>
      <c r="E67" s="53">
        <f t="shared" si="25"/>
        <v>362</v>
      </c>
      <c r="F67" s="53">
        <f t="shared" si="25"/>
        <v>302</v>
      </c>
      <c r="G67" s="56"/>
      <c r="H67" s="56"/>
      <c r="I67" s="108">
        <v>362</v>
      </c>
      <c r="J67" s="108">
        <v>302</v>
      </c>
      <c r="K67" s="109"/>
      <c r="L67" s="109"/>
      <c r="M67" s="109"/>
      <c r="N67" s="109"/>
      <c r="O67" s="109"/>
      <c r="P67" s="109"/>
      <c r="Q67" s="109"/>
      <c r="R67" s="109"/>
      <c r="S67" s="232"/>
      <c r="T67" s="52">
        <v>6</v>
      </c>
      <c r="U67" s="86"/>
      <c r="V67" s="52">
        <v>6</v>
      </c>
      <c r="W67" s="52">
        <v>5</v>
      </c>
      <c r="X67" s="62">
        <v>0</v>
      </c>
      <c r="Y67" s="54" t="e">
        <f t="shared" si="24"/>
        <v>#REF!</v>
      </c>
      <c r="Z67" s="54">
        <v>0</v>
      </c>
      <c r="AA67" s="54" t="e">
        <f>(V67+#REF!+#REF!)*[2]зп!$E$3*12*0.13*0.735/1000+X67*[2]зп!$E$2*12*0.13*0.735/1000</f>
        <v>#REF!</v>
      </c>
      <c r="AB67" s="54" t="e">
        <f>(V67+#REF!+#REF!)*[2]зп!$E$3*12*0.13*0.265/1000+X67*[2]зп!$E$2*12*0.13*0.265/1000</f>
        <v>#REF!</v>
      </c>
      <c r="AC67" s="11"/>
      <c r="AT67" s="18"/>
      <c r="AU67" s="18"/>
      <c r="AV67" s="18"/>
      <c r="AW67" s="18"/>
      <c r="AX67" s="19"/>
      <c r="AY67" s="19"/>
      <c r="BA67" s="20"/>
      <c r="BB67" s="20"/>
      <c r="BC67" s="21"/>
    </row>
    <row r="68" spans="1:55" ht="84" customHeight="1" x14ac:dyDescent="0.2">
      <c r="A68" s="165" t="s">
        <v>114</v>
      </c>
      <c r="B68" s="142" t="s">
        <v>115</v>
      </c>
      <c r="C68" s="175" t="s">
        <v>139</v>
      </c>
      <c r="D68" s="52">
        <v>2015</v>
      </c>
      <c r="E68" s="53">
        <f t="shared" si="25"/>
        <v>586</v>
      </c>
      <c r="F68" s="53">
        <f t="shared" si="25"/>
        <v>488</v>
      </c>
      <c r="G68" s="56"/>
      <c r="H68" s="56"/>
      <c r="I68" s="108">
        <v>586</v>
      </c>
      <c r="J68" s="108">
        <v>488</v>
      </c>
      <c r="K68" s="56"/>
      <c r="L68" s="56"/>
      <c r="M68" s="56"/>
      <c r="N68" s="56"/>
      <c r="O68" s="56"/>
      <c r="P68" s="56"/>
      <c r="Q68" s="56"/>
      <c r="R68" s="56"/>
      <c r="S68" s="231"/>
      <c r="T68" s="52">
        <v>16</v>
      </c>
      <c r="U68" s="87"/>
      <c r="V68" s="54"/>
      <c r="W68" s="54"/>
      <c r="X68" s="62">
        <f>T68</f>
        <v>16</v>
      </c>
      <c r="Y68" s="54" t="e">
        <f t="shared" si="24"/>
        <v>#REF!</v>
      </c>
      <c r="Z68" s="54">
        <v>0</v>
      </c>
      <c r="AA68" s="54" t="e">
        <f>(V68+#REF!+#REF!)*[2]зп!$E$3*12*0.13*0.735/1000+X68*[2]зп!$E$2*12*0.13*0.735/1000</f>
        <v>#REF!</v>
      </c>
      <c r="AB68" s="54" t="e">
        <f>(V68+#REF!+#REF!)*[2]зп!$E$3*12*0.13*0.265/1000+X68*[2]зп!$E$2*12*0.13*0.265/1000</f>
        <v>#REF!</v>
      </c>
    </row>
    <row r="69" spans="1:55" ht="65.25" customHeight="1" x14ac:dyDescent="0.2">
      <c r="A69" s="165" t="s">
        <v>116</v>
      </c>
      <c r="B69" s="142" t="s">
        <v>117</v>
      </c>
      <c r="C69" s="156" t="s">
        <v>118</v>
      </c>
      <c r="D69" s="52">
        <v>2015</v>
      </c>
      <c r="E69" s="53">
        <f t="shared" si="25"/>
        <v>60</v>
      </c>
      <c r="F69" s="53">
        <f t="shared" si="25"/>
        <v>271</v>
      </c>
      <c r="G69" s="56"/>
      <c r="H69" s="56"/>
      <c r="I69" s="108">
        <v>60</v>
      </c>
      <c r="J69" s="108">
        <v>24</v>
      </c>
      <c r="K69" s="56"/>
      <c r="L69" s="56"/>
      <c r="M69" s="56"/>
      <c r="N69" s="56">
        <v>247</v>
      </c>
      <c r="O69" s="56"/>
      <c r="P69" s="56"/>
      <c r="Q69" s="56"/>
      <c r="R69" s="56"/>
      <c r="S69" s="231"/>
      <c r="T69" s="52">
        <v>39</v>
      </c>
      <c r="U69" s="87"/>
      <c r="V69" s="54"/>
      <c r="W69" s="54"/>
      <c r="X69" s="62">
        <v>39</v>
      </c>
      <c r="Y69" s="54" t="e">
        <f t="shared" si="24"/>
        <v>#REF!</v>
      </c>
      <c r="Z69" s="54">
        <v>0</v>
      </c>
      <c r="AA69" s="54" t="e">
        <f>(V69+#REF!+#REF!)*[2]зп!$E$3*12*0.13*0.735/1000+X69*[2]зп!$E$2*12*0.13*0.735/1000</f>
        <v>#REF!</v>
      </c>
      <c r="AB69" s="54" t="e">
        <f>(V69+#REF!+#REF!)*[2]зп!$E$3*12*0.13*0.265/1000+X69*[2]зп!$E$2*12*0.13*0.265/1000</f>
        <v>#REF!</v>
      </c>
    </row>
    <row r="70" spans="1:55" ht="93" customHeight="1" x14ac:dyDescent="0.2">
      <c r="A70" s="165" t="s">
        <v>119</v>
      </c>
      <c r="B70" s="142" t="s">
        <v>120</v>
      </c>
      <c r="C70" s="156" t="s">
        <v>118</v>
      </c>
      <c r="D70" s="52">
        <v>2015</v>
      </c>
      <c r="E70" s="53">
        <f t="shared" si="25"/>
        <v>134</v>
      </c>
      <c r="F70" s="53">
        <f t="shared" si="25"/>
        <v>127</v>
      </c>
      <c r="G70" s="56"/>
      <c r="H70" s="56"/>
      <c r="I70" s="56">
        <v>134</v>
      </c>
      <c r="J70" s="56">
        <v>127</v>
      </c>
      <c r="K70" s="56"/>
      <c r="L70" s="56"/>
      <c r="M70" s="56"/>
      <c r="N70" s="56"/>
      <c r="O70" s="56"/>
      <c r="P70" s="56"/>
      <c r="Q70" s="56"/>
      <c r="R70" s="56"/>
      <c r="S70" s="231"/>
      <c r="T70" s="52">
        <v>13</v>
      </c>
      <c r="U70" s="87"/>
      <c r="V70" s="54"/>
      <c r="W70" s="54"/>
      <c r="X70" s="62">
        <f>INT((E70)/5965)</f>
        <v>0</v>
      </c>
      <c r="Y70" s="54" t="e">
        <f t="shared" si="24"/>
        <v>#REF!</v>
      </c>
      <c r="Z70" s="54">
        <v>0</v>
      </c>
      <c r="AA70" s="54" t="e">
        <f>(V70+#REF!+#REF!)*[2]зп!$E$3*12*0.13*0.735/1000+X70*[2]зп!$E$2*12*0.13*0.735/1000</f>
        <v>#REF!</v>
      </c>
      <c r="AB70" s="54" t="e">
        <f>(V70+#REF!+#REF!)*[2]зп!$E$3*12*0.13*0.265/1000+X70*[2]зп!$E$2*12*0.13*0.265/1000</f>
        <v>#REF!</v>
      </c>
    </row>
    <row r="71" spans="1:55" ht="99" customHeight="1" x14ac:dyDescent="0.2">
      <c r="A71" s="165" t="s">
        <v>121</v>
      </c>
      <c r="B71" s="142" t="s">
        <v>122</v>
      </c>
      <c r="C71" s="156" t="s">
        <v>123</v>
      </c>
      <c r="D71" s="52">
        <v>2015</v>
      </c>
      <c r="E71" s="53">
        <f t="shared" si="25"/>
        <v>1019</v>
      </c>
      <c r="F71" s="53">
        <f t="shared" si="25"/>
        <v>1127</v>
      </c>
      <c r="G71" s="108">
        <v>1018</v>
      </c>
      <c r="H71" s="56">
        <v>1126</v>
      </c>
      <c r="I71" s="56">
        <v>1</v>
      </c>
      <c r="J71" s="56">
        <v>1</v>
      </c>
      <c r="K71" s="56"/>
      <c r="L71" s="56"/>
      <c r="M71" s="56"/>
      <c r="N71" s="56"/>
      <c r="O71" s="56"/>
      <c r="P71" s="56"/>
      <c r="Q71" s="56"/>
      <c r="R71" s="56"/>
      <c r="S71" s="231"/>
      <c r="T71" s="52">
        <v>14</v>
      </c>
      <c r="U71" s="87"/>
      <c r="V71" s="54">
        <v>14</v>
      </c>
      <c r="W71" s="54">
        <v>17</v>
      </c>
      <c r="X71" s="62">
        <f>INT((E71)/5965)</f>
        <v>0</v>
      </c>
      <c r="Y71" s="54" t="e">
        <f t="shared" si="24"/>
        <v>#REF!</v>
      </c>
      <c r="Z71" s="54">
        <v>0</v>
      </c>
      <c r="AA71" s="54" t="e">
        <f>(V71+#REF!+#REF!)*[2]зп!$E$3*12*0.13*0.735/1000+X71*[2]зп!$E$2*12*0.13*0.735/1000</f>
        <v>#REF!</v>
      </c>
      <c r="AB71" s="54" t="e">
        <f>(V71+#REF!+#REF!)*[2]зп!$E$3*12*0.13*0.265/1000+X71*[2]зп!$E$2*12*0.13*0.265/1000</f>
        <v>#REF!</v>
      </c>
    </row>
    <row r="72" spans="1:55" ht="106.5" customHeight="1" x14ac:dyDescent="0.2">
      <c r="A72" s="145" t="s">
        <v>124</v>
      </c>
      <c r="B72" s="176" t="s">
        <v>125</v>
      </c>
      <c r="C72" s="177" t="s">
        <v>118</v>
      </c>
      <c r="D72" s="145">
        <v>2015</v>
      </c>
      <c r="E72" s="53">
        <f t="shared" si="25"/>
        <v>7</v>
      </c>
      <c r="F72" s="53">
        <f t="shared" si="25"/>
        <v>49</v>
      </c>
      <c r="G72" s="56"/>
      <c r="H72" s="56"/>
      <c r="I72" s="56">
        <v>7</v>
      </c>
      <c r="J72" s="56">
        <v>5</v>
      </c>
      <c r="K72" s="56"/>
      <c r="L72" s="56"/>
      <c r="M72" s="56"/>
      <c r="N72" s="56">
        <v>44</v>
      </c>
      <c r="O72" s="56"/>
      <c r="P72" s="56"/>
      <c r="Q72" s="56"/>
      <c r="R72" s="56"/>
      <c r="S72" s="231"/>
      <c r="T72" s="52">
        <v>7</v>
      </c>
      <c r="U72" s="87"/>
      <c r="V72" s="54"/>
      <c r="W72" s="54"/>
      <c r="X72" s="62">
        <v>7</v>
      </c>
      <c r="Y72" s="54" t="e">
        <f t="shared" si="24"/>
        <v>#REF!</v>
      </c>
      <c r="Z72" s="54">
        <v>0</v>
      </c>
      <c r="AA72" s="54" t="e">
        <f>(V72+#REF!+#REF!)*[2]зп!$E$3*12*0.13*0.735/1000+X72*[2]зп!$E$2*12*0.13*0.735/1000</f>
        <v>#REF!</v>
      </c>
      <c r="AB72" s="54" t="e">
        <f>(V72+#REF!+#REF!)*[2]зп!$E$3*12*0.13*0.265/1000+X72*[2]зп!$E$2*12*0.13*0.265/1000</f>
        <v>#REF!</v>
      </c>
    </row>
    <row r="73" spans="1:55" ht="37.5" customHeight="1" x14ac:dyDescent="0.2">
      <c r="A73" s="1" t="s">
        <v>151</v>
      </c>
      <c r="B73" s="184" t="s">
        <v>152</v>
      </c>
      <c r="C73" s="184"/>
      <c r="D73" s="184"/>
      <c r="E73" s="184"/>
      <c r="F73" s="184"/>
      <c r="G73" s="184"/>
      <c r="H73" s="184"/>
      <c r="I73" s="184"/>
      <c r="J73" s="184"/>
    </row>
    <row r="75" spans="1:55" s="120" customFormat="1" ht="36" customHeight="1" x14ac:dyDescent="0.25">
      <c r="A75" s="111"/>
      <c r="B75" s="201" t="s">
        <v>153</v>
      </c>
      <c r="C75" s="201"/>
      <c r="D75" s="112"/>
      <c r="E75" s="5"/>
      <c r="F75" s="5"/>
      <c r="G75" s="113"/>
      <c r="H75" s="113"/>
      <c r="I75" s="113"/>
      <c r="J75" s="113"/>
      <c r="K75" s="113"/>
      <c r="L75" s="113"/>
      <c r="M75" s="113"/>
      <c r="N75" s="113"/>
      <c r="O75" s="202" t="s">
        <v>154</v>
      </c>
      <c r="P75" s="202"/>
      <c r="Q75" s="113"/>
      <c r="R75" s="113"/>
      <c r="S75" s="114"/>
      <c r="T75" s="115"/>
      <c r="U75" s="116"/>
      <c r="V75" s="117"/>
      <c r="W75" s="117"/>
      <c r="X75" s="117"/>
      <c r="Y75" s="117"/>
      <c r="Z75" s="117"/>
      <c r="AA75" s="117"/>
      <c r="AB75" s="117"/>
      <c r="AC75" s="118"/>
      <c r="AD75" s="119"/>
      <c r="AT75" s="121"/>
      <c r="AU75" s="121"/>
      <c r="AV75" s="121"/>
      <c r="AW75" s="121"/>
      <c r="AX75" s="122"/>
      <c r="AY75" s="122"/>
      <c r="BA75" s="123"/>
      <c r="BB75" s="123"/>
      <c r="BC75" s="124"/>
    </row>
    <row r="76" spans="1:55" x14ac:dyDescent="0.2">
      <c r="B76" s="201"/>
      <c r="C76" s="201"/>
    </row>
  </sheetData>
  <mergeCells count="74">
    <mergeCell ref="S71"/>
    <mergeCell ref="S72"/>
    <mergeCell ref="S69"/>
    <mergeCell ref="S70"/>
    <mergeCell ref="S67"/>
    <mergeCell ref="S68"/>
    <mergeCell ref="B51:C51"/>
    <mergeCell ref="S65"/>
    <mergeCell ref="S66"/>
    <mergeCell ref="B60:C60"/>
    <mergeCell ref="B61:C61"/>
    <mergeCell ref="A57:AB57"/>
    <mergeCell ref="A59:AB59"/>
    <mergeCell ref="A43:AB43"/>
    <mergeCell ref="A50:AB50"/>
    <mergeCell ref="S35"/>
    <mergeCell ref="T35"/>
    <mergeCell ref="S36"/>
    <mergeCell ref="T36"/>
    <mergeCell ref="A47:AB47"/>
    <mergeCell ref="S48"/>
    <mergeCell ref="T48"/>
    <mergeCell ref="S45"/>
    <mergeCell ref="T45"/>
    <mergeCell ref="S46"/>
    <mergeCell ref="T46"/>
    <mergeCell ref="Y9:AB9"/>
    <mergeCell ref="B12:C12"/>
    <mergeCell ref="B13:C13"/>
    <mergeCell ref="A53:AB53"/>
    <mergeCell ref="A49:AB49"/>
    <mergeCell ref="B16:C16"/>
    <mergeCell ref="B17:C17"/>
    <mergeCell ref="B27:C27"/>
    <mergeCell ref="B26:C26"/>
    <mergeCell ref="B32:C32"/>
    <mergeCell ref="B33:C33"/>
    <mergeCell ref="A25:AB25"/>
    <mergeCell ref="A31:AB31"/>
    <mergeCell ref="A34:AB34"/>
    <mergeCell ref="B52:C52"/>
    <mergeCell ref="A37:AB37"/>
    <mergeCell ref="E9:R9"/>
    <mergeCell ref="B75:C76"/>
    <mergeCell ref="O75:P75"/>
    <mergeCell ref="T4:W4"/>
    <mergeCell ref="AA2:AB2"/>
    <mergeCell ref="A3:AB3"/>
    <mergeCell ref="S9:S10"/>
    <mergeCell ref="T9:T10"/>
    <mergeCell ref="R5:W5"/>
    <mergeCell ref="U9:U10"/>
    <mergeCell ref="O10:P10"/>
    <mergeCell ref="Q10:R10"/>
    <mergeCell ref="A14:AB14"/>
    <mergeCell ref="A15:AB15"/>
    <mergeCell ref="V9:W10"/>
    <mergeCell ref="X9:X10"/>
    <mergeCell ref="B73:J73"/>
    <mergeCell ref="AF3:AH9"/>
    <mergeCell ref="X4:AD4"/>
    <mergeCell ref="X5:AB5"/>
    <mergeCell ref="A7:AB7"/>
    <mergeCell ref="A9:A10"/>
    <mergeCell ref="B9:B10"/>
    <mergeCell ref="AC9:AC10"/>
    <mergeCell ref="AD9:AD10"/>
    <mergeCell ref="E10:F10"/>
    <mergeCell ref="G10:H10"/>
    <mergeCell ref="I10:J10"/>
    <mergeCell ref="K10:L10"/>
    <mergeCell ref="M10:N10"/>
    <mergeCell ref="C9:C10"/>
    <mergeCell ref="D9:D10"/>
  </mergeCells>
  <printOptions horizontalCentered="1"/>
  <pageMargins left="0" right="0" top="0.19685039370078741" bottom="0.19685039370078741" header="0" footer="0"/>
  <pageSetup paperSize="9" scale="42" fitToHeight="5" orientation="landscape" r:id="rId1"/>
  <headerFooter alignWithMargins="0">
    <oddFooter>&amp;R&amp;P</oddFooter>
  </headerFooter>
  <rowBreaks count="1" manualBreakCount="1">
    <brk id="48" max="16383" man="1"/>
  </rowBreaks>
  <colBreaks count="1" manualBreakCount="1">
    <brk id="23" max="1048575" man="1"/>
  </col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Приложение 1</vt:lpstr>
      <vt:lpstr>'Приложение 1'!Заголовки_для_печати</vt:lpstr>
      <vt:lpstr>'Приложение 1'!Область_печати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Красильникова Жанна Александровна</dc:creator>
  <cp:lastModifiedBy>Красильникова Жанна Александровна</cp:lastModifiedBy>
  <cp:lastPrinted>2016-06-14T09:13:30Z</cp:lastPrinted>
  <dcterms:created xsi:type="dcterms:W3CDTF">2015-07-30T05:35:15Z</dcterms:created>
  <dcterms:modified xsi:type="dcterms:W3CDTF">2016-06-14T09:16:37Z</dcterms:modified>
</cp:coreProperties>
</file>